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20" windowWidth="12705" windowHeight="7695" tabRatio="933" activeTab="0"/>
  </bookViews>
  <sheets>
    <sheet name="償還例" sheetId="1" r:id="rId1"/>
    <sheet name="賦金率" sheetId="2" state="hidden" r:id="rId2"/>
  </sheets>
  <definedNames>
    <definedName name="_xlnm.Print_Area" localSheetId="0">'償還例'!$A$1:$AA$86</definedName>
    <definedName name="_xlnm.Print_Area" localSheetId="1">'賦金率'!$B$2:$C$85</definedName>
  </definedNames>
  <calcPr fullCalcOnLoad="1"/>
</workbook>
</file>

<file path=xl/comments1.xml><?xml version="1.0" encoding="utf-8"?>
<comments xmlns="http://schemas.openxmlformats.org/spreadsheetml/2006/main">
  <authors>
    <author>橋口 優子</author>
  </authors>
  <commentList>
    <comment ref="O18" authorId="0">
      <text>
        <r>
          <rPr>
            <b/>
            <sz val="9"/>
            <rFont val="ＭＳ Ｐゴシック"/>
            <family val="3"/>
          </rPr>
          <t>統合希望者は合算額を入力する</t>
        </r>
      </text>
    </comment>
    <comment ref="O12" authorId="0">
      <text>
        <r>
          <rPr>
            <b/>
            <sz val="9"/>
            <rFont val="ＭＳ Ｐゴシック"/>
            <family val="3"/>
          </rPr>
          <t>統合希望者は0を入力する</t>
        </r>
      </text>
    </comment>
    <comment ref="O20" authorId="0">
      <text>
        <r>
          <rPr>
            <b/>
            <sz val="9"/>
            <rFont val="ＭＳ Ｐゴシック"/>
            <family val="3"/>
          </rPr>
          <t>期末手当等一括償還は「1月」で入力する</t>
        </r>
      </text>
    </comment>
    <comment ref="AE92" authorId="0">
      <text>
        <r>
          <rPr>
            <b/>
            <sz val="9"/>
            <rFont val="ＭＳ Ｐゴシック"/>
            <family val="3"/>
          </rPr>
          <t>経過月数6の賦金率を使用しています。</t>
        </r>
      </text>
    </comment>
    <comment ref="AJ92" authorId="0">
      <text>
        <r>
          <rPr>
            <b/>
            <sz val="9"/>
            <rFont val="ＭＳ Ｐゴシック"/>
            <family val="3"/>
          </rPr>
          <t>経過月数6の賦金率を使用しています。</t>
        </r>
      </text>
    </comment>
    <comment ref="AH93" authorId="0">
      <text>
        <r>
          <rPr>
            <b/>
            <sz val="9"/>
            <rFont val="ＭＳ Ｐゴシック"/>
            <family val="3"/>
          </rPr>
          <t>3倍の行番号(償還回数ではありません）</t>
        </r>
      </text>
    </comment>
    <comment ref="AM93" authorId="0">
      <text>
        <r>
          <rPr>
            <b/>
            <sz val="9"/>
            <rFont val="ＭＳ Ｐゴシック"/>
            <family val="3"/>
          </rPr>
          <t>5倍の行番号(償還回数ではありません）</t>
        </r>
      </text>
    </comment>
    <comment ref="I83" authorId="0">
      <text>
        <r>
          <rPr>
            <b/>
            <sz val="9"/>
            <rFont val="ＭＳ Ｐゴシック"/>
            <family val="3"/>
          </rPr>
          <t>実際は行番号</t>
        </r>
      </text>
    </comment>
    <comment ref="Q83" authorId="0">
      <text>
        <r>
          <rPr>
            <b/>
            <sz val="9"/>
            <rFont val="ＭＳ Ｐゴシック"/>
            <family val="3"/>
          </rPr>
          <t>端数調整後の数値</t>
        </r>
      </text>
    </comment>
  </commentList>
</comments>
</file>

<file path=xl/comments2.xml><?xml version="1.0" encoding="utf-8"?>
<comments xmlns="http://schemas.openxmlformats.org/spreadsheetml/2006/main">
  <authors>
    <author>67021zZ</author>
    <author>橋口 優子</author>
  </authors>
  <commentList>
    <comment ref="B170" authorId="0">
      <text>
        <r>
          <rPr>
            <b/>
            <sz val="9"/>
            <color indexed="10"/>
            <rFont val="ＭＳ Ｐゴシック"/>
            <family val="3"/>
          </rPr>
          <t>500番台は５倍償還分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B86" authorId="1">
      <text>
        <r>
          <rPr>
            <b/>
            <sz val="9"/>
            <rFont val="ＭＳ Ｐゴシック"/>
            <family val="3"/>
          </rPr>
          <t>300番台は賞与3倍の賦金率</t>
        </r>
      </text>
    </comment>
    <comment ref="C1" authorId="1">
      <text>
        <r>
          <rPr>
            <b/>
            <sz val="9"/>
            <rFont val="ＭＳ Ｐゴシック"/>
            <family val="3"/>
          </rPr>
          <t>基幹システムから出力した賦金率データをコピー＆ペースト</t>
        </r>
      </text>
    </comment>
  </commentList>
</comments>
</file>

<file path=xl/sharedStrings.xml><?xml version="1.0" encoding="utf-8"?>
<sst xmlns="http://schemas.openxmlformats.org/spreadsheetml/2006/main" count="134" uniqueCount="71">
  <si>
    <t>賦金率</t>
  </si>
  <si>
    <t>購入額の判定</t>
  </si>
  <si>
    <t>利用限度額</t>
  </si>
  <si>
    <t>償還回数</t>
  </si>
  <si>
    <t>給料月額</t>
  </si>
  <si>
    <t>物資残高</t>
  </si>
  <si>
    <t>物資償還額</t>
  </si>
  <si>
    <t>貸付償還額</t>
  </si>
  <si>
    <t>給料月額に対する１ヶ月の償還額の割合</t>
  </si>
  <si>
    <t>毎月均等償還の場合</t>
  </si>
  <si>
    <t>毎月均等</t>
  </si>
  <si>
    <t>給料から</t>
  </si>
  <si>
    <t>区分</t>
  </si>
  <si>
    <t>賞与３倍</t>
  </si>
  <si>
    <t>賞与５倍</t>
  </si>
  <si>
    <t>参照数値</t>
  </si>
  <si>
    <t>償還回数（毎月）</t>
  </si>
  <si>
    <t>ボーナス併用返済</t>
  </si>
  <si>
    <t>毎月均等返済</t>
  </si>
  <si>
    <t>ボーナス倍率</t>
  </si>
  <si>
    <t>利用金額</t>
  </si>
  <si>
    <t>（単位:円）</t>
  </si>
  <si>
    <t>月で返済</t>
  </si>
  <si>
    <t>償還月数</t>
  </si>
  <si>
    <t>選択できません</t>
  </si>
  <si>
    <t>物資購入代金償還額試算表</t>
  </si>
  <si>
    <t>ボーナスから</t>
  </si>
  <si>
    <t>返済総額は</t>
  </si>
  <si>
    <t>内、利息相当額は</t>
  </si>
  <si>
    <t>給料月額に対する償還額の割合</t>
  </si>
  <si>
    <t>この償還方法は</t>
  </si>
  <si>
    <t>（30％を超える場合は償還回数を増やしてください。）</t>
  </si>
  <si>
    <t>ボーナス３倍併用の場合</t>
  </si>
  <si>
    <t>ボーナス天引き額</t>
  </si>
  <si>
    <t>（30％を超える場合は償還月数を増やしてください。）</t>
  </si>
  <si>
    <t>毎月給料天引き額</t>
  </si>
  <si>
    <t>（ボーナス天引きの倍率</t>
  </si>
  <si>
    <t>倍）</t>
  </si>
  <si>
    <t>ボーナス５倍併用の場合</t>
  </si>
  <si>
    <t>月</t>
  </si>
  <si>
    <t>円</t>
  </si>
  <si>
    <t>現在の共済組合残高状況</t>
  </si>
  <si>
    <t>今回利用希望額</t>
  </si>
  <si>
    <t xml:space="preserve"> 欄に入力してください。</t>
  </si>
  <si>
    <t xml:space="preserve"> ← 購入希望額が利用限度額を超えている場合は、利用不可となります。</t>
  </si>
  <si>
    <t xml:space="preserve"> ← ３００万円から物資残高を差し引いた額が利用限度額です。</t>
  </si>
  <si>
    <r>
      <t xml:space="preserve">← </t>
    </r>
    <r>
      <rPr>
        <u val="single"/>
        <sz val="10.5"/>
        <color indexed="23"/>
        <rFont val="HGSｺﾞｼｯｸE"/>
        <family val="3"/>
      </rPr>
      <t>給料本俸</t>
    </r>
    <r>
      <rPr>
        <sz val="10.5"/>
        <color indexed="23"/>
        <rFont val="HGSｺﾞｼｯｸE"/>
        <family val="3"/>
      </rPr>
      <t>(手当等を除く）を入力してください。</t>
    </r>
  </si>
  <si>
    <r>
      <t xml:space="preserve">← </t>
    </r>
    <r>
      <rPr>
        <u val="single"/>
        <sz val="10.5"/>
        <color indexed="23"/>
        <rFont val="HGSｺﾞｼｯｸE"/>
        <family val="3"/>
      </rPr>
      <t>物資代金未償還残高</t>
    </r>
    <r>
      <rPr>
        <sz val="10.5"/>
        <color indexed="23"/>
        <rFont val="HGSｺﾞｼｯｸE"/>
        <family val="3"/>
      </rPr>
      <t>がある場合は入力してください。</t>
    </r>
  </si>
  <si>
    <r>
      <t>← １円単位で入力できます。</t>
    </r>
    <r>
      <rPr>
        <b/>
        <sz val="10.5"/>
        <color indexed="23"/>
        <rFont val="HGSｺﾞｼｯｸE"/>
        <family val="3"/>
      </rPr>
      <t>（</t>
    </r>
    <r>
      <rPr>
        <b/>
        <u val="single"/>
        <sz val="10.5"/>
        <color indexed="23"/>
        <rFont val="HGSｺﾞｼｯｸE"/>
        <family val="3"/>
      </rPr>
      <t>３００万円以下</t>
    </r>
    <r>
      <rPr>
        <b/>
        <sz val="10.5"/>
        <color indexed="23"/>
        <rFont val="HGSｺﾞｼｯｸE"/>
        <family val="3"/>
      </rPr>
      <t>）</t>
    </r>
  </si>
  <si>
    <r>
      <t>← 1月単位で入力できます。</t>
    </r>
    <r>
      <rPr>
        <b/>
        <sz val="10.5"/>
        <color indexed="23"/>
        <rFont val="HGSｺﾞｼｯｸE"/>
        <family val="3"/>
      </rPr>
      <t>（</t>
    </r>
    <r>
      <rPr>
        <b/>
        <u val="single"/>
        <sz val="10.5"/>
        <color indexed="23"/>
        <rFont val="HGSｺﾞｼｯｸE"/>
        <family val="3"/>
      </rPr>
      <t>８４月以下</t>
    </r>
    <r>
      <rPr>
        <b/>
        <sz val="10.5"/>
        <color indexed="23"/>
        <rFont val="HGSｺﾞｼｯｸE"/>
        <family val="3"/>
      </rPr>
      <t>）</t>
    </r>
  </si>
  <si>
    <t>▶ ▶ ▶ ▶ ▶</t>
  </si>
  <si>
    <t>▶ ▶ ▶ ▶ ▶</t>
  </si>
  <si>
    <t>●購入金額が５万円以上の場合にボーナス併用償還を選択できます。</t>
  </si>
  <si>
    <t xml:space="preserve">■　償還開始月により、金額が若干異なります。 </t>
  </si>
  <si>
    <t>■　試算ですので、目安として参照ください。</t>
  </si>
  <si>
    <t>利用希望金額</t>
  </si>
  <si>
    <r>
      <t>← 現在、</t>
    </r>
    <r>
      <rPr>
        <u val="single"/>
        <sz val="10.5"/>
        <color indexed="23"/>
        <rFont val="HGSｺﾞｼｯｸE"/>
        <family val="3"/>
      </rPr>
      <t>貸付金償還中の場合</t>
    </r>
    <r>
      <rPr>
        <sz val="10.5"/>
        <color indexed="23"/>
        <rFont val="HGSｺﾞｼｯｸE"/>
        <family val="3"/>
      </rPr>
      <t>は、毎月の償還額を入力</t>
    </r>
  </si>
  <si>
    <r>
      <t>← 現在、</t>
    </r>
    <r>
      <rPr>
        <u val="single"/>
        <sz val="10.5"/>
        <color indexed="23"/>
        <rFont val="HGSｺﾞｼｯｸE"/>
        <family val="3"/>
      </rPr>
      <t>物資代金償還中の場合</t>
    </r>
    <r>
      <rPr>
        <sz val="10.5"/>
        <color indexed="23"/>
        <rFont val="HGSｺﾞｼｯｸE"/>
        <family val="3"/>
      </rPr>
      <t>は、毎月の償還額を入力</t>
    </r>
  </si>
  <si>
    <t>　　　(注)　1回あたりの償還額は2,000円以上必要です。</t>
  </si>
  <si>
    <t>（　　賦　　　金　　　率　　）</t>
  </si>
  <si>
    <t>償還方法には次の３種類があります。</t>
  </si>
  <si>
    <r>
      <t xml:space="preserve"> 物資購入票返済例</t>
    </r>
    <r>
      <rPr>
        <b/>
        <sz val="16"/>
        <color indexed="9"/>
        <rFont val="ＭＳ Ｐゴシック"/>
        <family val="3"/>
      </rPr>
      <t xml:space="preserve">　《年利率2.65% 》 </t>
    </r>
  </si>
  <si>
    <t>※シート  「償還例」で使用する数値です。</t>
  </si>
  <si>
    <t>償還回数</t>
  </si>
  <si>
    <t>1-2345</t>
  </si>
  <si>
    <t>賞与3倍の賦金率</t>
  </si>
  <si>
    <t>賞与5倍の賦金率</t>
  </si>
  <si>
    <t>賞与3倍の賦金率(経過月数6）</t>
  </si>
  <si>
    <t>賞与5倍の賦金率(経過月数6）</t>
  </si>
  <si>
    <t>凡ミス</t>
  </si>
  <si>
    <t>毎月賦金率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</si>
</sst>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0000"/>
    <numFmt numFmtId="180" formatCode="0.0"/>
    <numFmt numFmtId="181" formatCode="0.00000000_ "/>
    <numFmt numFmtId="182" formatCode="0.0000000000_ "/>
    <numFmt numFmtId="183" formatCode="0.00000000_);[Red]\(0.00000000\)"/>
    <numFmt numFmtId="184" formatCode="#,##0_ "/>
    <numFmt numFmtId="185" formatCode="0_ "/>
    <numFmt numFmtId="186" formatCode="[&lt;=999]000;[&lt;=9999]000\-00;000\-0000"/>
    <numFmt numFmtId="187" formatCode="[$-411]g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61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sz val="12"/>
      <color indexed="53"/>
      <name val="ＭＳ Ｐゴシック"/>
      <family val="3"/>
    </font>
    <font>
      <sz val="10.5"/>
      <color indexed="60"/>
      <name val="HGSｺﾞｼｯｸE"/>
      <family val="3"/>
    </font>
    <font>
      <b/>
      <sz val="12"/>
      <color indexed="53"/>
      <name val="ＭＳ Ｐゴシック"/>
      <family val="3"/>
    </font>
    <font>
      <sz val="14"/>
      <color indexed="53"/>
      <name val="ＭＳ Ｐゴシック"/>
      <family val="3"/>
    </font>
    <font>
      <b/>
      <sz val="14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23"/>
      <name val="ＭＳ Ｐゴシック"/>
      <family val="3"/>
    </font>
    <font>
      <sz val="10.5"/>
      <color indexed="23"/>
      <name val="HGSｺﾞｼｯｸE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53"/>
      <name val="ＭＳ Ｐゴシック"/>
      <family val="3"/>
    </font>
    <font>
      <sz val="11"/>
      <color indexed="63"/>
      <name val="ＭＳ Ｐゴシック"/>
      <family val="3"/>
    </font>
    <font>
      <sz val="12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u val="single"/>
      <sz val="10.5"/>
      <color indexed="23"/>
      <name val="HGSｺﾞｼｯｸE"/>
      <family val="3"/>
    </font>
    <font>
      <b/>
      <sz val="12"/>
      <color indexed="23"/>
      <name val="ＭＳ Ｐゴシック"/>
      <family val="3"/>
    </font>
    <font>
      <b/>
      <sz val="10.5"/>
      <color indexed="23"/>
      <name val="HGSｺﾞｼｯｸE"/>
      <family val="3"/>
    </font>
    <font>
      <b/>
      <u val="single"/>
      <sz val="10.5"/>
      <color indexed="23"/>
      <name val="HGSｺﾞｼｯｸE"/>
      <family val="3"/>
    </font>
    <font>
      <sz val="12"/>
      <color indexed="20"/>
      <name val="ＭＳ 明朝"/>
      <family val="1"/>
    </font>
    <font>
      <sz val="12"/>
      <color indexed="20"/>
      <name val="ＭＳ Ｐゴシック"/>
      <family val="3"/>
    </font>
    <font>
      <b/>
      <sz val="12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48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63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5"/>
        <bgColor indexed="41"/>
      </patternFill>
    </fill>
    <fill>
      <patternFill patternType="solid">
        <fgColor indexed="43"/>
        <bgColor indexed="64"/>
      </patternFill>
    </fill>
    <fill>
      <patternFill patternType="lightGray">
        <fgColor indexed="43"/>
        <bgColor indexed="9"/>
      </patternFill>
    </fill>
    <fill>
      <patternFill patternType="gray125">
        <fgColor indexed="41"/>
        <bgColor indexed="9"/>
      </patternFill>
    </fill>
    <fill>
      <patternFill patternType="solid">
        <fgColor indexed="47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53"/>
      </right>
      <top style="thin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ck">
        <color indexed="55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medium">
        <color indexed="55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hair">
        <color indexed="23"/>
      </bottom>
    </border>
    <border>
      <left style="medium">
        <color indexed="53"/>
      </left>
      <right>
        <color indexed="63"/>
      </right>
      <top style="thin">
        <color indexed="53"/>
      </top>
      <bottom style="hair">
        <color indexed="5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4"/>
      </left>
      <right style="hair">
        <color indexed="14"/>
      </right>
      <top style="medium">
        <color indexed="14"/>
      </top>
      <bottom style="hair">
        <color indexed="14"/>
      </bottom>
    </border>
    <border>
      <left>
        <color indexed="63"/>
      </left>
      <right style="hair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 style="hair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>
        <color indexed="63"/>
      </right>
      <top style="medium">
        <color indexed="14"/>
      </top>
      <bottom style="hair">
        <color indexed="14"/>
      </bottom>
    </border>
    <border>
      <left style="hair">
        <color indexed="14"/>
      </left>
      <right style="medium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 style="hair">
        <color indexed="14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 style="medium">
        <color indexed="14"/>
      </right>
      <top style="hair">
        <color indexed="14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hair">
        <color indexed="14"/>
      </bottom>
    </border>
    <border>
      <left>
        <color indexed="63"/>
      </left>
      <right style="hair">
        <color indexed="14"/>
      </right>
      <top style="thin">
        <color indexed="14"/>
      </top>
      <bottom style="hair">
        <color indexed="14"/>
      </bottom>
    </border>
    <border>
      <left style="hair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 style="hair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medium">
        <color indexed="14"/>
      </right>
      <top style="thin">
        <color indexed="14"/>
      </top>
      <bottom style="hair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thin">
        <color indexed="14"/>
      </bottom>
    </border>
    <border>
      <left>
        <color indexed="63"/>
      </left>
      <right style="hair">
        <color indexed="14"/>
      </right>
      <top style="hair">
        <color indexed="14"/>
      </top>
      <bottom style="thin">
        <color indexed="14"/>
      </bottom>
    </border>
    <border>
      <left style="hair">
        <color indexed="14"/>
      </left>
      <right>
        <color indexed="63"/>
      </right>
      <top style="hair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hair">
        <color indexed="14"/>
      </top>
      <bottom style="thin">
        <color indexed="14"/>
      </bottom>
    </border>
    <border>
      <left style="hair">
        <color indexed="14"/>
      </left>
      <right>
        <color indexed="63"/>
      </right>
      <top style="hair">
        <color indexed="14"/>
      </top>
      <bottom style="hair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medium">
        <color indexed="14"/>
      </bottom>
    </border>
    <border>
      <left>
        <color indexed="63"/>
      </left>
      <right style="hair">
        <color indexed="14"/>
      </right>
      <top style="hair">
        <color indexed="14"/>
      </top>
      <bottom style="medium">
        <color indexed="14"/>
      </bottom>
    </border>
    <border>
      <left style="hair">
        <color indexed="14"/>
      </left>
      <right>
        <color indexed="63"/>
      </right>
      <top style="hair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medium">
        <color indexed="14"/>
      </right>
      <top style="hair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hair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hair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 applyProtection="1">
      <alignment vertical="center"/>
      <protection/>
    </xf>
    <xf numFmtId="18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38" fontId="46" fillId="0" borderId="0" xfId="49" applyNumberFormat="1" applyFont="1" applyFill="1" applyBorder="1" applyAlignment="1" applyProtection="1">
      <alignment horizontal="center" vertical="center"/>
      <protection/>
    </xf>
    <xf numFmtId="0" fontId="31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>
      <alignment vertical="center"/>
    </xf>
    <xf numFmtId="0" fontId="0" fillId="35" borderId="0" xfId="0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37" fillId="35" borderId="0" xfId="0" applyFont="1" applyFill="1" applyBorder="1" applyAlignment="1" applyProtection="1">
      <alignment vertical="center"/>
      <protection/>
    </xf>
    <xf numFmtId="0" fontId="37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5" fillId="35" borderId="0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vertical="center"/>
    </xf>
    <xf numFmtId="0" fontId="25" fillId="35" borderId="0" xfId="0" applyFont="1" applyFill="1" applyBorder="1" applyAlignment="1" applyProtection="1">
      <alignment vertical="center"/>
      <protection/>
    </xf>
    <xf numFmtId="0" fontId="37" fillId="36" borderId="13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/>
      <protection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0" fillId="35" borderId="22" xfId="0" applyFill="1" applyBorder="1" applyAlignment="1" applyProtection="1">
      <alignment vertical="center"/>
      <protection/>
    </xf>
    <xf numFmtId="0" fontId="44" fillId="35" borderId="23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 applyProtection="1">
      <alignment vertical="center"/>
      <protection/>
    </xf>
    <xf numFmtId="0" fontId="0" fillId="35" borderId="26" xfId="0" applyFill="1" applyBorder="1" applyAlignment="1" applyProtection="1">
      <alignment vertical="center"/>
      <protection/>
    </xf>
    <xf numFmtId="0" fontId="0" fillId="35" borderId="27" xfId="0" applyFill="1" applyBorder="1" applyAlignment="1" applyProtection="1">
      <alignment vertical="center"/>
      <protection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44" fillId="35" borderId="20" xfId="0" applyFont="1" applyFill="1" applyBorder="1" applyAlignment="1" applyProtection="1">
      <alignment horizontal="center" vertical="center"/>
      <protection/>
    </xf>
    <xf numFmtId="0" fontId="33" fillId="35" borderId="21" xfId="0" applyFont="1" applyFill="1" applyBorder="1" applyAlignment="1" applyProtection="1">
      <alignment vertical="center"/>
      <protection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36" fillId="35" borderId="0" xfId="0" applyFont="1" applyFill="1" applyBorder="1" applyAlignment="1">
      <alignment horizontal="distributed" vertical="center"/>
    </xf>
    <xf numFmtId="0" fontId="0" fillId="35" borderId="0" xfId="0" applyFill="1" applyBorder="1" applyAlignment="1">
      <alignment horizontal="distributed" vertical="center"/>
    </xf>
    <xf numFmtId="0" fontId="25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horizontal="distributed" vertical="center"/>
    </xf>
    <xf numFmtId="38" fontId="23" fillId="35" borderId="0" xfId="49" applyFont="1" applyFill="1" applyBorder="1" applyAlignment="1" applyProtection="1">
      <alignment horizontal="right" vertical="center"/>
      <protection locked="0"/>
    </xf>
    <xf numFmtId="0" fontId="27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left" vertical="center" wrapText="1"/>
    </xf>
    <xf numFmtId="0" fontId="2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38" fontId="13" fillId="35" borderId="0" xfId="49" applyFont="1" applyFill="1" applyBorder="1" applyAlignment="1" applyProtection="1">
      <alignment horizontal="center" vertical="center"/>
      <protection locked="0"/>
    </xf>
    <xf numFmtId="38" fontId="39" fillId="35" borderId="0" xfId="49" applyFont="1" applyFill="1" applyBorder="1" applyAlignment="1" applyProtection="1">
      <alignment horizontal="center" vertical="center"/>
      <protection locked="0"/>
    </xf>
    <xf numFmtId="0" fontId="37" fillId="35" borderId="0" xfId="0" applyFont="1" applyFill="1" applyBorder="1" applyAlignment="1">
      <alignment horizontal="distributed" vertical="center"/>
    </xf>
    <xf numFmtId="0" fontId="25" fillId="35" borderId="0" xfId="0" applyFont="1" applyFill="1" applyBorder="1" applyAlignment="1">
      <alignment horizontal="center" vertical="center" wrapText="1"/>
    </xf>
    <xf numFmtId="38" fontId="23" fillId="35" borderId="0" xfId="49" applyFont="1" applyFill="1" applyBorder="1" applyAlignment="1" applyProtection="1">
      <alignment vertical="center"/>
      <protection locked="0"/>
    </xf>
    <xf numFmtId="38" fontId="24" fillId="35" borderId="0" xfId="49" applyFont="1" applyFill="1" applyBorder="1" applyAlignment="1" applyProtection="1">
      <alignment horizontal="center" vertical="center"/>
      <protection/>
    </xf>
    <xf numFmtId="0" fontId="26" fillId="35" borderId="18" xfId="0" applyFont="1" applyFill="1" applyBorder="1" applyAlignment="1">
      <alignment horizontal="distributed" vertical="center"/>
    </xf>
    <xf numFmtId="0" fontId="0" fillId="35" borderId="18" xfId="0" applyFill="1" applyBorder="1" applyAlignment="1">
      <alignment horizontal="distributed" vertical="center"/>
    </xf>
    <xf numFmtId="38" fontId="24" fillId="35" borderId="18" xfId="49" applyFont="1" applyFill="1" applyBorder="1" applyAlignment="1" applyProtection="1">
      <alignment vertical="center"/>
      <protection/>
    </xf>
    <xf numFmtId="0" fontId="25" fillId="35" borderId="18" xfId="0" applyFont="1" applyFill="1" applyBorder="1" applyAlignment="1">
      <alignment vertical="center"/>
    </xf>
    <xf numFmtId="0" fontId="27" fillId="35" borderId="18" xfId="0" applyFont="1" applyFill="1" applyBorder="1" applyAlignment="1">
      <alignment vertical="center"/>
    </xf>
    <xf numFmtId="0" fontId="25" fillId="35" borderId="18" xfId="0" applyFont="1" applyFill="1" applyBorder="1" applyAlignment="1">
      <alignment horizontal="left" vertical="center" wrapText="1"/>
    </xf>
    <xf numFmtId="0" fontId="0" fillId="37" borderId="0" xfId="0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8" borderId="32" xfId="0" applyFill="1" applyBorder="1" applyAlignment="1">
      <alignment horizontal="distributed"/>
    </xf>
    <xf numFmtId="0" fontId="0" fillId="38" borderId="33" xfId="0" applyFill="1" applyBorder="1" applyAlignment="1">
      <alignment horizontal="distributed"/>
    </xf>
    <xf numFmtId="0" fontId="0" fillId="38" borderId="34" xfId="0" applyFill="1" applyBorder="1" applyAlignment="1">
      <alignment horizontal="distributed"/>
    </xf>
    <xf numFmtId="0" fontId="27" fillId="35" borderId="0" xfId="0" applyFont="1" applyFill="1" applyBorder="1" applyAlignment="1">
      <alignment vertical="center" shrinkToFit="1"/>
    </xf>
    <xf numFmtId="0" fontId="0" fillId="35" borderId="0" xfId="0" applyFill="1" applyBorder="1" applyAlignment="1">
      <alignment vertical="center" shrinkToFit="1"/>
    </xf>
    <xf numFmtId="38" fontId="23" fillId="36" borderId="11" xfId="49" applyFont="1" applyFill="1" applyBorder="1" applyAlignment="1" applyProtection="1">
      <alignment horizontal="right" vertical="center"/>
      <protection locked="0"/>
    </xf>
    <xf numFmtId="38" fontId="23" fillId="36" borderId="35" xfId="49" applyFont="1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>
      <alignment vertical="center"/>
    </xf>
    <xf numFmtId="0" fontId="9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vertical="center"/>
    </xf>
    <xf numFmtId="0" fontId="48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38" fontId="24" fillId="35" borderId="0" xfId="49" applyFont="1" applyFill="1" applyBorder="1" applyAlignment="1" applyProtection="1">
      <alignment horizontal="right" vertical="center"/>
      <protection/>
    </xf>
    <xf numFmtId="38" fontId="44" fillId="39" borderId="0" xfId="0" applyNumberFormat="1" applyFont="1" applyFill="1" applyBorder="1" applyAlignment="1" applyProtection="1">
      <alignment horizontal="center" vertical="center"/>
      <protection/>
    </xf>
    <xf numFmtId="0" fontId="43" fillId="39" borderId="0" xfId="0" applyFont="1" applyFill="1" applyBorder="1" applyAlignment="1">
      <alignment horizontal="center" vertical="center"/>
    </xf>
    <xf numFmtId="10" fontId="37" fillId="36" borderId="14" xfId="0" applyNumberFormat="1" applyFont="1" applyFill="1" applyBorder="1" applyAlignment="1" applyProtection="1">
      <alignment horizontal="right" vertical="center"/>
      <protection/>
    </xf>
    <xf numFmtId="0" fontId="37" fillId="36" borderId="13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vertical="center" shrinkToFit="1"/>
    </xf>
    <xf numFmtId="0" fontId="37" fillId="35" borderId="24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distributed" vertical="center"/>
    </xf>
    <xf numFmtId="0" fontId="49" fillId="0" borderId="0" xfId="0" applyFont="1" applyFill="1" applyBorder="1" applyAlignment="1">
      <alignment vertical="center"/>
    </xf>
    <xf numFmtId="0" fontId="36" fillId="35" borderId="0" xfId="0" applyFont="1" applyFill="1" applyBorder="1" applyAlignment="1" applyProtection="1">
      <alignment vertical="center"/>
      <protection/>
    </xf>
    <xf numFmtId="0" fontId="36" fillId="35" borderId="0" xfId="0" applyFont="1" applyFill="1" applyBorder="1" applyAlignment="1">
      <alignment vertical="center"/>
    </xf>
    <xf numFmtId="0" fontId="37" fillId="36" borderId="36" xfId="0" applyFont="1" applyFill="1" applyBorder="1" applyAlignment="1" applyProtection="1">
      <alignment vertical="center"/>
      <protection/>
    </xf>
    <xf numFmtId="0" fontId="37" fillId="36" borderId="14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38" fontId="23" fillId="36" borderId="14" xfId="49" applyFont="1" applyFill="1" applyBorder="1" applyAlignment="1" applyProtection="1">
      <alignment horizontal="right" vertical="center"/>
      <protection/>
    </xf>
    <xf numFmtId="0" fontId="36" fillId="35" borderId="0" xfId="0" applyFont="1" applyFill="1" applyBorder="1" applyAlignment="1">
      <alignment horizontal="distributed" vertical="center"/>
    </xf>
    <xf numFmtId="0" fontId="37" fillId="35" borderId="0" xfId="0" applyFont="1" applyFill="1" applyBorder="1" applyAlignment="1">
      <alignment vertical="center"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0" fontId="25" fillId="35" borderId="0" xfId="0" applyFont="1" applyFill="1" applyBorder="1" applyAlignment="1" applyProtection="1">
      <alignment horizontal="right" vertical="center"/>
      <protection/>
    </xf>
    <xf numFmtId="0" fontId="7" fillId="36" borderId="14" xfId="0" applyFont="1" applyFill="1" applyBorder="1" applyAlignment="1" applyProtection="1">
      <alignment horizontal="center" vertical="center" shrinkToFit="1"/>
      <protection/>
    </xf>
    <xf numFmtId="0" fontId="5" fillId="36" borderId="14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vertical="center"/>
    </xf>
    <xf numFmtId="38" fontId="21" fillId="35" borderId="0" xfId="49" applyFont="1" applyFill="1" applyBorder="1" applyAlignment="1" applyProtection="1">
      <alignment vertical="center"/>
      <protection/>
    </xf>
    <xf numFmtId="38" fontId="23" fillId="36" borderId="11" xfId="49" applyFont="1" applyFill="1" applyBorder="1" applyAlignment="1" applyProtection="1">
      <alignment vertical="center"/>
      <protection locked="0"/>
    </xf>
    <xf numFmtId="38" fontId="23" fillId="36" borderId="35" xfId="49" applyFont="1" applyFill="1" applyBorder="1" applyAlignment="1" applyProtection="1">
      <alignment vertical="center"/>
      <protection locked="0"/>
    </xf>
    <xf numFmtId="38" fontId="23" fillId="36" borderId="12" xfId="49" applyFont="1" applyFill="1" applyBorder="1" applyAlignment="1" applyProtection="1">
      <alignment vertical="center"/>
      <protection locked="0"/>
    </xf>
    <xf numFmtId="38" fontId="44" fillId="39" borderId="0" xfId="49" applyNumberFormat="1" applyFont="1" applyFill="1" applyBorder="1" applyAlignment="1" applyProtection="1">
      <alignment horizontal="center" vertical="center"/>
      <protection/>
    </xf>
    <xf numFmtId="0" fontId="44" fillId="39" borderId="0" xfId="49" applyNumberFormat="1" applyFont="1" applyFill="1" applyBorder="1" applyAlignment="1" applyProtection="1">
      <alignment horizontal="center" vertical="center"/>
      <protection/>
    </xf>
    <xf numFmtId="38" fontId="23" fillId="36" borderId="12" xfId="49" applyFont="1" applyFill="1" applyBorder="1" applyAlignment="1" applyProtection="1">
      <alignment horizontal="right" vertical="center"/>
      <protection locked="0"/>
    </xf>
    <xf numFmtId="0" fontId="22" fillId="39" borderId="37" xfId="0" applyFont="1" applyFill="1" applyBorder="1" applyAlignment="1">
      <alignment horizontal="center" vertical="center"/>
    </xf>
    <xf numFmtId="0" fontId="22" fillId="39" borderId="38" xfId="0" applyFont="1" applyFill="1" applyBorder="1" applyAlignment="1">
      <alignment horizontal="center" vertical="center"/>
    </xf>
    <xf numFmtId="0" fontId="22" fillId="39" borderId="39" xfId="0" applyFont="1" applyFill="1" applyBorder="1" applyAlignment="1">
      <alignment horizontal="center" vertical="center"/>
    </xf>
    <xf numFmtId="0" fontId="22" fillId="39" borderId="40" xfId="0" applyFont="1" applyFill="1" applyBorder="1" applyAlignment="1">
      <alignment horizontal="center" vertical="center"/>
    </xf>
    <xf numFmtId="0" fontId="22" fillId="39" borderId="41" xfId="0" applyFont="1" applyFill="1" applyBorder="1" applyAlignment="1">
      <alignment horizontal="center" vertical="center"/>
    </xf>
    <xf numFmtId="0" fontId="22" fillId="39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3" fillId="35" borderId="21" xfId="0" applyFont="1" applyFill="1" applyBorder="1" applyAlignment="1" applyProtection="1">
      <alignment horizontal="right" vertical="center"/>
      <protection/>
    </xf>
    <xf numFmtId="0" fontId="44" fillId="35" borderId="21" xfId="0" applyFont="1" applyFill="1" applyBorder="1" applyAlignment="1" applyProtection="1">
      <alignment vertical="center"/>
      <protection/>
    </xf>
    <xf numFmtId="0" fontId="44" fillId="35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24" fillId="0" borderId="0" xfId="0" applyFont="1" applyFill="1" applyBorder="1" applyAlignment="1" applyProtection="1">
      <alignment horizontal="left" vertical="center"/>
      <protection/>
    </xf>
    <xf numFmtId="0" fontId="37" fillId="35" borderId="0" xfId="0" applyFont="1" applyFill="1" applyBorder="1" applyAlignment="1" applyProtection="1">
      <alignment horizontal="right" vertical="center"/>
      <protection/>
    </xf>
    <xf numFmtId="10" fontId="37" fillId="36" borderId="13" xfId="0" applyNumberFormat="1" applyFont="1" applyFill="1" applyBorder="1" applyAlignment="1" applyProtection="1">
      <alignment horizontal="right" vertical="center"/>
      <protection/>
    </xf>
    <xf numFmtId="38" fontId="34" fillId="35" borderId="0" xfId="49" applyNumberFormat="1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>
      <alignment horizontal="right" vertical="center"/>
    </xf>
    <xf numFmtId="38" fontId="23" fillId="35" borderId="0" xfId="49" applyFont="1" applyFill="1" applyBorder="1" applyAlignment="1" applyProtection="1">
      <alignment horizontal="right" vertical="center"/>
      <protection/>
    </xf>
    <xf numFmtId="0" fontId="0" fillId="0" borderId="43" xfId="0" applyFill="1" applyBorder="1" applyAlignment="1">
      <alignment horizontal="distributed" vertical="center" shrinkToFit="1"/>
    </xf>
    <xf numFmtId="0" fontId="0" fillId="0" borderId="44" xfId="0" applyFill="1" applyBorder="1" applyAlignment="1">
      <alignment horizontal="distributed" vertical="center" shrinkToFit="1"/>
    </xf>
    <xf numFmtId="0" fontId="0" fillId="0" borderId="45" xfId="0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distributed" vertical="center" shrinkToFit="1"/>
    </xf>
    <xf numFmtId="0" fontId="0" fillId="40" borderId="48" xfId="0" applyFill="1" applyBorder="1" applyAlignment="1">
      <alignment horizontal="center" vertical="center" shrinkToFit="1"/>
    </xf>
    <xf numFmtId="0" fontId="0" fillId="40" borderId="49" xfId="0" applyFill="1" applyBorder="1" applyAlignment="1">
      <alignment horizontal="center" vertical="center" shrinkToFit="1"/>
    </xf>
    <xf numFmtId="0" fontId="0" fillId="40" borderId="50" xfId="0" applyFill="1" applyBorder="1" applyAlignment="1">
      <alignment horizontal="center" vertical="center" shrinkToFit="1"/>
    </xf>
    <xf numFmtId="38" fontId="0" fillId="41" borderId="51" xfId="49" applyFont="1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38" fontId="0" fillId="41" borderId="52" xfId="49" applyFont="1" applyFill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9" fillId="42" borderId="53" xfId="0" applyFont="1" applyFill="1" applyBorder="1" applyAlignment="1">
      <alignment horizontal="center" vertical="center"/>
    </xf>
    <xf numFmtId="0" fontId="9" fillId="42" borderId="5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9" fillId="43" borderId="53" xfId="0" applyFont="1" applyFill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9" fillId="43" borderId="52" xfId="0" applyFont="1" applyFill="1" applyBorder="1" applyAlignment="1">
      <alignment horizontal="center" vertical="center" shrinkToFit="1"/>
    </xf>
    <xf numFmtId="0" fontId="9" fillId="43" borderId="5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38" fontId="10" fillId="41" borderId="51" xfId="49" applyFont="1" applyFill="1" applyBorder="1" applyAlignment="1" applyProtection="1">
      <alignment vertical="center"/>
      <protection/>
    </xf>
    <xf numFmtId="184" fontId="13" fillId="0" borderId="57" xfId="0" applyNumberFormat="1" applyFont="1" applyFill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9" fillId="0" borderId="53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19" fillId="0" borderId="58" xfId="0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19" fillId="0" borderId="60" xfId="0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19" fillId="0" borderId="62" xfId="0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38" fontId="0" fillId="44" borderId="56" xfId="49" applyFont="1" applyFill="1" applyBorder="1" applyAlignment="1" applyProtection="1">
      <alignment vertical="center"/>
      <protection/>
    </xf>
    <xf numFmtId="38" fontId="0" fillId="44" borderId="51" xfId="49" applyFont="1" applyFill="1" applyBorder="1" applyAlignment="1" applyProtection="1">
      <alignment vertical="center"/>
      <protection/>
    </xf>
    <xf numFmtId="38" fontId="0" fillId="44" borderId="64" xfId="49" applyFont="1" applyFill="1" applyBorder="1" applyAlignment="1" applyProtection="1">
      <alignment vertical="center"/>
      <protection/>
    </xf>
    <xf numFmtId="0" fontId="0" fillId="0" borderId="64" xfId="0" applyBorder="1" applyAlignment="1">
      <alignment vertical="center"/>
    </xf>
    <xf numFmtId="38" fontId="21" fillId="36" borderId="14" xfId="49" applyFont="1" applyFill="1" applyBorder="1" applyAlignment="1" applyProtection="1">
      <alignment horizontal="right" vertical="center"/>
      <protection/>
    </xf>
    <xf numFmtId="38" fontId="24" fillId="35" borderId="0" xfId="49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41" borderId="64" xfId="49" applyFont="1" applyFill="1" applyBorder="1" applyAlignment="1" applyProtection="1">
      <alignment vertical="center"/>
      <protection/>
    </xf>
    <xf numFmtId="184" fontId="13" fillId="0" borderId="51" xfId="0" applyNumberFormat="1" applyFont="1" applyFill="1" applyBorder="1" applyAlignment="1">
      <alignment horizontal="right" vertical="center" shrinkToFit="1"/>
    </xf>
    <xf numFmtId="184" fontId="13" fillId="0" borderId="64" xfId="0" applyNumberFormat="1" applyFont="1" applyFill="1" applyBorder="1" applyAlignment="1">
      <alignment vertical="center" shrinkToFit="1"/>
    </xf>
    <xf numFmtId="38" fontId="21" fillId="36" borderId="14" xfId="49" applyFont="1" applyFill="1" applyBorder="1" applyAlignment="1" applyProtection="1">
      <alignment vertical="center"/>
      <protection/>
    </xf>
    <xf numFmtId="0" fontId="0" fillId="42" borderId="52" xfId="0" applyFill="1" applyBorder="1" applyAlignment="1">
      <alignment horizontal="right" vertical="center" shrinkToFit="1"/>
    </xf>
    <xf numFmtId="0" fontId="9" fillId="42" borderId="56" xfId="0" applyFont="1" applyFill="1" applyBorder="1" applyAlignment="1">
      <alignment horizontal="center" vertical="center" shrinkToFit="1"/>
    </xf>
    <xf numFmtId="38" fontId="29" fillId="45" borderId="51" xfId="49" applyFont="1" applyFill="1" applyBorder="1" applyAlignment="1" applyProtection="1">
      <alignment horizontal="center" vertical="center"/>
      <protection/>
    </xf>
    <xf numFmtId="38" fontId="29" fillId="45" borderId="65" xfId="49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vertical="center"/>
    </xf>
    <xf numFmtId="0" fontId="37" fillId="35" borderId="0" xfId="0" applyFont="1" applyFill="1" applyBorder="1" applyAlignment="1">
      <alignment horizontal="right" vertical="center"/>
    </xf>
    <xf numFmtId="0" fontId="44" fillId="35" borderId="0" xfId="0" applyFont="1" applyFill="1" applyBorder="1" applyAlignment="1" applyProtection="1">
      <alignment vertical="center"/>
      <protection/>
    </xf>
    <xf numFmtId="0" fontId="44" fillId="35" borderId="0" xfId="0" applyFont="1" applyFill="1" applyBorder="1" applyAlignment="1">
      <alignment vertical="center"/>
    </xf>
    <xf numFmtId="38" fontId="34" fillId="35" borderId="24" xfId="49" applyNumberFormat="1" applyFont="1" applyFill="1" applyBorder="1" applyAlignment="1" applyProtection="1">
      <alignment horizontal="left" vertical="center"/>
      <protection/>
    </xf>
    <xf numFmtId="0" fontId="37" fillId="35" borderId="0" xfId="0" applyFont="1" applyFill="1" applyBorder="1" applyAlignment="1" applyProtection="1">
      <alignment horizontal="left" vertical="center"/>
      <protection/>
    </xf>
    <xf numFmtId="38" fontId="0" fillId="41" borderId="57" xfId="49" applyFont="1" applyFill="1" applyBorder="1" applyAlignment="1" applyProtection="1">
      <alignment vertical="center"/>
      <protection/>
    </xf>
    <xf numFmtId="38" fontId="0" fillId="41" borderId="56" xfId="49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9" fillId="0" borderId="70" xfId="0" applyFont="1" applyFill="1" applyBorder="1" applyAlignment="1">
      <alignment horizontal="distributed" vertical="center"/>
    </xf>
    <xf numFmtId="0" fontId="9" fillId="0" borderId="71" xfId="0" applyFont="1" applyFill="1" applyBorder="1" applyAlignment="1">
      <alignment horizontal="distributed" vertical="center"/>
    </xf>
    <xf numFmtId="0" fontId="9" fillId="0" borderId="52" xfId="0" applyFont="1" applyFill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9" fillId="0" borderId="72" xfId="0" applyFont="1" applyFill="1" applyBorder="1" applyAlignment="1">
      <alignment horizontal="distributed" vertical="center"/>
    </xf>
    <xf numFmtId="0" fontId="9" fillId="0" borderId="73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6" fillId="46" borderId="52" xfId="0" applyFont="1" applyFill="1" applyBorder="1" applyAlignment="1">
      <alignment horizontal="center" vertical="center"/>
    </xf>
    <xf numFmtId="0" fontId="9" fillId="46" borderId="56" xfId="0" applyFont="1" applyFill="1" applyBorder="1" applyAlignment="1">
      <alignment horizontal="center" vertical="center" shrinkToFit="1"/>
    </xf>
    <xf numFmtId="38" fontId="29" fillId="44" borderId="51" xfId="49" applyFont="1" applyFill="1" applyBorder="1" applyAlignment="1" applyProtection="1">
      <alignment horizontal="center" vertical="center"/>
      <protection/>
    </xf>
    <xf numFmtId="0" fontId="9" fillId="46" borderId="53" xfId="0" applyFont="1" applyFill="1" applyBorder="1" applyAlignment="1">
      <alignment horizontal="center" vertical="center"/>
    </xf>
    <xf numFmtId="184" fontId="13" fillId="0" borderId="52" xfId="0" applyNumberFormat="1" applyFont="1" applyFill="1" applyBorder="1" applyAlignment="1">
      <alignment vertical="center" shrinkToFit="1"/>
    </xf>
    <xf numFmtId="0" fontId="26" fillId="35" borderId="0" xfId="0" applyFont="1" applyFill="1" applyBorder="1" applyAlignment="1" applyProtection="1">
      <alignment horizontal="left" vertical="center"/>
      <protection/>
    </xf>
    <xf numFmtId="0" fontId="19" fillId="0" borderId="74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84" fontId="13" fillId="0" borderId="56" xfId="0" applyNumberFormat="1" applyFont="1" applyFill="1" applyBorder="1" applyAlignment="1">
      <alignment vertical="center" shrinkToFit="1"/>
    </xf>
    <xf numFmtId="184" fontId="13" fillId="0" borderId="51" xfId="0" applyNumberFormat="1" applyFont="1" applyFill="1" applyBorder="1" applyAlignment="1">
      <alignment vertical="center" shrinkToFit="1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5" fillId="36" borderId="36" xfId="0" applyFont="1" applyFill="1" applyBorder="1" applyAlignment="1" applyProtection="1">
      <alignment horizontal="left" vertical="center" wrapText="1"/>
      <protection/>
    </xf>
    <xf numFmtId="0" fontId="45" fillId="36" borderId="14" xfId="0" applyFont="1" applyFill="1" applyBorder="1" applyAlignment="1">
      <alignment horizontal="left" vertical="center"/>
    </xf>
    <xf numFmtId="38" fontId="3" fillId="35" borderId="0" xfId="49" applyFont="1" applyFill="1" applyBorder="1" applyAlignment="1" applyProtection="1">
      <alignment vertical="center"/>
      <protection/>
    </xf>
    <xf numFmtId="38" fontId="26" fillId="35" borderId="0" xfId="0" applyNumberFormat="1" applyFont="1" applyFill="1" applyBorder="1" applyAlignment="1" applyProtection="1">
      <alignment horizontal="left" vertical="center"/>
      <protection/>
    </xf>
    <xf numFmtId="0" fontId="37" fillId="35" borderId="0" xfId="0" applyFont="1" applyFill="1" applyBorder="1" applyAlignment="1" applyProtection="1">
      <alignment vertical="center"/>
      <protection/>
    </xf>
    <xf numFmtId="0" fontId="34" fillId="35" borderId="21" xfId="0" applyFont="1" applyFill="1" applyBorder="1" applyAlignment="1" applyProtection="1">
      <alignment horizontal="left" vertical="center"/>
      <protection/>
    </xf>
    <xf numFmtId="38" fontId="43" fillId="35" borderId="0" xfId="49" applyFont="1" applyFill="1" applyBorder="1" applyAlignment="1" applyProtection="1">
      <alignment horizontal="right" vertical="center"/>
      <protection/>
    </xf>
    <xf numFmtId="38" fontId="37" fillId="35" borderId="0" xfId="49" applyFont="1" applyFill="1" applyBorder="1" applyAlignment="1" applyProtection="1">
      <alignment vertical="center"/>
      <protection/>
    </xf>
    <xf numFmtId="38" fontId="34" fillId="35" borderId="21" xfId="0" applyNumberFormat="1" applyFont="1" applyFill="1" applyBorder="1" applyAlignment="1" applyProtection="1">
      <alignment horizontal="left" vertical="center"/>
      <protection/>
    </xf>
    <xf numFmtId="0" fontId="7" fillId="36" borderId="14" xfId="0" applyFont="1" applyFill="1" applyBorder="1" applyAlignment="1" applyProtection="1">
      <alignment horizontal="left" vertical="center" shrinkToFit="1"/>
      <protection/>
    </xf>
    <xf numFmtId="0" fontId="5" fillId="36" borderId="14" xfId="0" applyFont="1" applyFill="1" applyBorder="1" applyAlignment="1">
      <alignment horizontal="left" vertical="center" shrinkToFit="1"/>
    </xf>
    <xf numFmtId="0" fontId="5" fillId="36" borderId="14" xfId="0" applyFont="1" applyFill="1" applyBorder="1" applyAlignment="1">
      <alignment horizontal="left" vertical="center"/>
    </xf>
    <xf numFmtId="38" fontId="21" fillId="35" borderId="0" xfId="49" applyFont="1" applyFill="1" applyBorder="1" applyAlignment="1" applyProtection="1">
      <alignment horizontal="right" vertical="center"/>
      <protection/>
    </xf>
    <xf numFmtId="38" fontId="0" fillId="44" borderId="57" xfId="49" applyFont="1" applyFill="1" applyBorder="1" applyAlignment="1" applyProtection="1">
      <alignment vertical="center"/>
      <protection/>
    </xf>
    <xf numFmtId="0" fontId="19" fillId="0" borderId="75" xfId="0" applyFont="1" applyFill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19" fillId="0" borderId="77" xfId="0" applyFont="1" applyFill="1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38" fontId="0" fillId="44" borderId="52" xfId="49" applyFont="1" applyFill="1" applyBorder="1" applyAlignment="1" applyProtection="1">
      <alignment vertical="center"/>
      <protection/>
    </xf>
    <xf numFmtId="0" fontId="0" fillId="46" borderId="52" xfId="0" applyFill="1" applyBorder="1" applyAlignment="1">
      <alignment horizontal="right" vertical="center" shrinkToFit="1"/>
    </xf>
    <xf numFmtId="38" fontId="0" fillId="44" borderId="79" xfId="49" applyFont="1" applyFill="1" applyBorder="1" applyAlignment="1" applyProtection="1">
      <alignment vertical="center"/>
      <protection/>
    </xf>
    <xf numFmtId="0" fontId="0" fillId="0" borderId="79" xfId="0" applyBorder="1" applyAlignment="1">
      <alignment vertical="center"/>
    </xf>
    <xf numFmtId="38" fontId="0" fillId="41" borderId="79" xfId="49" applyFont="1" applyFill="1" applyBorder="1" applyAlignment="1" applyProtection="1">
      <alignment vertical="center"/>
      <protection/>
    </xf>
    <xf numFmtId="0" fontId="6" fillId="42" borderId="52" xfId="0" applyFont="1" applyFill="1" applyBorder="1" applyAlignment="1">
      <alignment horizontal="center" vertical="center"/>
    </xf>
    <xf numFmtId="0" fontId="6" fillId="42" borderId="80" xfId="0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9" fillId="42" borderId="82" xfId="0" applyFont="1" applyFill="1" applyBorder="1" applyAlignment="1">
      <alignment horizontal="center" vertical="center" shrinkToFit="1"/>
    </xf>
    <xf numFmtId="0" fontId="0" fillId="0" borderId="83" xfId="0" applyBorder="1" applyAlignment="1">
      <alignment vertical="center"/>
    </xf>
    <xf numFmtId="38" fontId="0" fillId="45" borderId="64" xfId="49" applyFont="1" applyFill="1" applyBorder="1" applyAlignment="1" applyProtection="1">
      <alignment vertical="center"/>
      <protection/>
    </xf>
    <xf numFmtId="38" fontId="0" fillId="45" borderId="84" xfId="49" applyFont="1" applyFill="1" applyBorder="1" applyAlignment="1" applyProtection="1">
      <alignment vertical="center"/>
      <protection/>
    </xf>
    <xf numFmtId="0" fontId="0" fillId="0" borderId="85" xfId="0" applyBorder="1" applyAlignment="1">
      <alignment vertical="center"/>
    </xf>
    <xf numFmtId="38" fontId="0" fillId="45" borderId="57" xfId="49" applyFont="1" applyFill="1" applyBorder="1" applyAlignment="1" applyProtection="1">
      <alignment vertical="center"/>
      <protection/>
    </xf>
    <xf numFmtId="38" fontId="0" fillId="45" borderId="86" xfId="49" applyFont="1" applyFill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38" fontId="0" fillId="45" borderId="52" xfId="49" applyFont="1" applyFill="1" applyBorder="1" applyAlignment="1" applyProtection="1">
      <alignment vertical="center"/>
      <protection/>
    </xf>
    <xf numFmtId="38" fontId="0" fillId="45" borderId="80" xfId="49" applyFont="1" applyFill="1" applyBorder="1" applyAlignment="1" applyProtection="1">
      <alignment vertical="center"/>
      <protection/>
    </xf>
    <xf numFmtId="38" fontId="0" fillId="45" borderId="51" xfId="49" applyFont="1" applyFill="1" applyBorder="1" applyAlignment="1" applyProtection="1">
      <alignment vertical="center"/>
      <protection/>
    </xf>
    <xf numFmtId="38" fontId="0" fillId="45" borderId="65" xfId="49" applyFont="1" applyFill="1" applyBorder="1" applyAlignment="1" applyProtection="1">
      <alignment vertical="center"/>
      <protection/>
    </xf>
    <xf numFmtId="38" fontId="0" fillId="45" borderId="56" xfId="49" applyFont="1" applyFill="1" applyBorder="1" applyAlignment="1" applyProtection="1">
      <alignment vertical="center"/>
      <protection/>
    </xf>
    <xf numFmtId="38" fontId="0" fillId="45" borderId="82" xfId="49" applyFont="1" applyFill="1" applyBorder="1" applyAlignment="1" applyProtection="1">
      <alignment vertical="center"/>
      <protection/>
    </xf>
    <xf numFmtId="38" fontId="0" fillId="45" borderId="79" xfId="49" applyFont="1" applyFill="1" applyBorder="1" applyAlignment="1" applyProtection="1">
      <alignment vertical="center"/>
      <protection/>
    </xf>
    <xf numFmtId="38" fontId="0" fillId="45" borderId="88" xfId="49" applyFont="1" applyFill="1" applyBorder="1" applyAlignment="1" applyProtection="1">
      <alignment vertical="center"/>
      <protection/>
    </xf>
    <xf numFmtId="0" fontId="0" fillId="0" borderId="89" xfId="0" applyBorder="1" applyAlignment="1">
      <alignment vertical="center"/>
    </xf>
    <xf numFmtId="184" fontId="13" fillId="0" borderId="79" xfId="0" applyNumberFormat="1" applyFont="1" applyFill="1" applyBorder="1" applyAlignment="1">
      <alignment vertical="center" shrinkToFit="1"/>
    </xf>
    <xf numFmtId="0" fontId="6" fillId="0" borderId="59" xfId="0" applyFont="1" applyFill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6" fillId="0" borderId="92" xfId="0" applyFont="1" applyFill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6" fillId="0" borderId="94" xfId="0" applyFont="1" applyFill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6" fillId="0" borderId="95" xfId="0" applyFont="1" applyFill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19" fillId="0" borderId="97" xfId="0" applyFont="1" applyFill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40" borderId="98" xfId="0" applyFill="1" applyBorder="1" applyAlignment="1">
      <alignment horizontal="center" vertical="center" shrinkToFit="1"/>
    </xf>
    <xf numFmtId="0" fontId="0" fillId="40" borderId="99" xfId="0" applyFill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181" fontId="0" fillId="40" borderId="101" xfId="0" applyNumberFormat="1" applyFont="1" applyFill="1" applyBorder="1" applyAlignment="1" applyProtection="1">
      <alignment vertical="center" shrinkToFit="1"/>
      <protection/>
    </xf>
    <xf numFmtId="181" fontId="0" fillId="40" borderId="102" xfId="0" applyNumberFormat="1" applyFont="1" applyFill="1" applyBorder="1" applyAlignment="1" applyProtection="1">
      <alignment vertical="center" shrinkToFit="1"/>
      <protection/>
    </xf>
    <xf numFmtId="181" fontId="0" fillId="40" borderId="103" xfId="0" applyNumberFormat="1" applyFont="1" applyFill="1" applyBorder="1" applyAlignment="1" applyProtection="1">
      <alignment vertical="center" shrinkToFit="1"/>
      <protection/>
    </xf>
    <xf numFmtId="181" fontId="0" fillId="40" borderId="104" xfId="0" applyNumberFormat="1" applyFont="1" applyFill="1" applyBorder="1" applyAlignment="1" applyProtection="1">
      <alignment vertical="center" shrinkToFit="1"/>
      <protection/>
    </xf>
    <xf numFmtId="0" fontId="0" fillId="0" borderId="102" xfId="0" applyFont="1" applyBorder="1" applyAlignment="1">
      <alignment vertical="center" shrinkToFit="1"/>
    </xf>
    <xf numFmtId="0" fontId="0" fillId="0" borderId="103" xfId="0" applyFont="1" applyBorder="1" applyAlignment="1">
      <alignment vertical="center" shrinkToFit="1"/>
    </xf>
    <xf numFmtId="181" fontId="0" fillId="40" borderId="105" xfId="0" applyNumberFormat="1" applyFont="1" applyFill="1" applyBorder="1" applyAlignment="1" applyProtection="1">
      <alignment vertical="center" shrinkToFit="1"/>
      <protection/>
    </xf>
    <xf numFmtId="0" fontId="0" fillId="0" borderId="106" xfId="0" applyFont="1" applyBorder="1" applyAlignment="1">
      <alignment vertical="center" shrinkToFit="1"/>
    </xf>
    <xf numFmtId="0" fontId="0" fillId="0" borderId="107" xfId="0" applyFont="1" applyBorder="1" applyAlignment="1">
      <alignment vertical="center" shrinkToFit="1"/>
    </xf>
    <xf numFmtId="0" fontId="0" fillId="40" borderId="104" xfId="0" applyFont="1" applyFill="1" applyBorder="1" applyAlignment="1" applyProtection="1">
      <alignment horizontal="center" vertical="center" shrinkToFit="1"/>
      <protection/>
    </xf>
    <xf numFmtId="0" fontId="0" fillId="0" borderId="103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181" fontId="0" fillId="40" borderId="109" xfId="0" applyNumberFormat="1" applyFont="1" applyFill="1" applyBorder="1" applyAlignment="1" applyProtection="1">
      <alignment vertical="center" shrinkToFit="1"/>
      <protection/>
    </xf>
    <xf numFmtId="181" fontId="0" fillId="40" borderId="110" xfId="0" applyNumberFormat="1" applyFont="1" applyFill="1" applyBorder="1" applyAlignment="1" applyProtection="1">
      <alignment vertical="center" shrinkToFit="1"/>
      <protection/>
    </xf>
    <xf numFmtId="0" fontId="0" fillId="0" borderId="111" xfId="0" applyFont="1" applyBorder="1" applyAlignment="1">
      <alignment vertical="center" shrinkToFit="1"/>
    </xf>
    <xf numFmtId="181" fontId="0" fillId="40" borderId="112" xfId="0" applyNumberFormat="1" applyFont="1" applyFill="1" applyBorder="1" applyAlignment="1" applyProtection="1">
      <alignment vertical="center" shrinkToFit="1"/>
      <protection/>
    </xf>
    <xf numFmtId="181" fontId="0" fillId="40" borderId="111" xfId="0" applyNumberFormat="1" applyFont="1" applyFill="1" applyBorder="1" applyAlignment="1" applyProtection="1">
      <alignment vertical="center" shrinkToFit="1"/>
      <protection/>
    </xf>
    <xf numFmtId="0" fontId="0" fillId="40" borderId="104" xfId="0" applyFont="1" applyFill="1" applyBorder="1" applyAlignment="1" applyProtection="1">
      <alignment vertical="center" shrinkToFit="1"/>
      <protection/>
    </xf>
    <xf numFmtId="0" fontId="0" fillId="40" borderId="102" xfId="0" applyFont="1" applyFill="1" applyBorder="1" applyAlignment="1" applyProtection="1">
      <alignment vertical="center" shrinkToFit="1"/>
      <protection/>
    </xf>
    <xf numFmtId="0" fontId="0" fillId="40" borderId="112" xfId="0" applyFont="1" applyFill="1" applyBorder="1" applyAlignment="1" applyProtection="1">
      <alignment horizontal="center" vertical="center" shrinkToFit="1"/>
      <protection/>
    </xf>
    <xf numFmtId="0" fontId="0" fillId="0" borderId="111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0" xfId="0" applyFont="1" applyBorder="1" applyAlignment="1">
      <alignment vertical="center" shrinkToFit="1"/>
    </xf>
    <xf numFmtId="181" fontId="0" fillId="40" borderId="114" xfId="0" applyNumberFormat="1" applyFont="1" applyFill="1" applyBorder="1" applyAlignment="1" applyProtection="1">
      <alignment vertical="center" shrinkToFit="1"/>
      <protection/>
    </xf>
    <xf numFmtId="181" fontId="0" fillId="40" borderId="106" xfId="0" applyNumberFormat="1" applyFont="1" applyFill="1" applyBorder="1" applyAlignment="1" applyProtection="1">
      <alignment vertical="center" shrinkToFit="1"/>
      <protection/>
    </xf>
    <xf numFmtId="181" fontId="0" fillId="40" borderId="107" xfId="0" applyNumberFormat="1" applyFont="1" applyFill="1" applyBorder="1" applyAlignment="1" applyProtection="1">
      <alignment vertical="center" shrinkToFit="1"/>
      <protection/>
    </xf>
    <xf numFmtId="0" fontId="0" fillId="40" borderId="114" xfId="0" applyFont="1" applyFill="1" applyBorder="1" applyAlignment="1" applyProtection="1">
      <alignment horizontal="center" vertical="center" shrinkToFit="1"/>
      <protection/>
    </xf>
    <xf numFmtId="0" fontId="0" fillId="0" borderId="107" xfId="0" applyFont="1" applyBorder="1" applyAlignment="1">
      <alignment horizontal="center" vertical="center" shrinkToFit="1"/>
    </xf>
    <xf numFmtId="181" fontId="0" fillId="40" borderId="115" xfId="0" applyNumberFormat="1" applyFont="1" applyFill="1" applyBorder="1" applyAlignment="1" applyProtection="1">
      <alignment vertical="center" shrinkToFit="1"/>
      <protection/>
    </xf>
    <xf numFmtId="0" fontId="0" fillId="0" borderId="116" xfId="0" applyFont="1" applyBorder="1" applyAlignment="1">
      <alignment vertical="center" shrinkToFit="1"/>
    </xf>
    <xf numFmtId="0" fontId="0" fillId="0" borderId="117" xfId="0" applyFont="1" applyBorder="1" applyAlignment="1">
      <alignment vertical="center" shrinkToFit="1"/>
    </xf>
    <xf numFmtId="181" fontId="0" fillId="40" borderId="118" xfId="0" applyNumberFormat="1" applyFont="1" applyFill="1" applyBorder="1" applyAlignment="1" applyProtection="1">
      <alignment vertical="center" shrinkToFit="1"/>
      <protection/>
    </xf>
    <xf numFmtId="181" fontId="0" fillId="40" borderId="116" xfId="0" applyNumberFormat="1" applyFont="1" applyFill="1" applyBorder="1" applyAlignment="1" applyProtection="1">
      <alignment vertical="center" shrinkToFit="1"/>
      <protection/>
    </xf>
    <xf numFmtId="181" fontId="0" fillId="40" borderId="117" xfId="0" applyNumberFormat="1" applyFont="1" applyFill="1" applyBorder="1" applyAlignment="1" applyProtection="1">
      <alignment vertical="center" shrinkToFit="1"/>
      <protection/>
    </xf>
    <xf numFmtId="0" fontId="0" fillId="40" borderId="114" xfId="0" applyFont="1" applyFill="1" applyBorder="1" applyAlignment="1" applyProtection="1">
      <alignment vertical="center" shrinkToFit="1"/>
      <protection/>
    </xf>
    <xf numFmtId="0" fontId="0" fillId="40" borderId="118" xfId="0" applyFont="1" applyFill="1" applyBorder="1" applyAlignment="1" applyProtection="1">
      <alignment horizontal="center" vertical="center" shrinkToFit="1"/>
      <protection/>
    </xf>
    <xf numFmtId="0" fontId="0" fillId="0" borderId="117" xfId="0" applyFont="1" applyBorder="1" applyAlignment="1">
      <alignment horizontal="center" vertical="center" shrinkToFit="1"/>
    </xf>
    <xf numFmtId="0" fontId="0" fillId="40" borderId="112" xfId="0" applyFont="1" applyFill="1" applyBorder="1" applyAlignment="1" applyProtection="1">
      <alignment vertical="center" shrinkToFit="1"/>
      <protection/>
    </xf>
    <xf numFmtId="0" fontId="0" fillId="40" borderId="110" xfId="0" applyFont="1" applyFill="1" applyBorder="1" applyAlignment="1" applyProtection="1">
      <alignment vertical="center" shrinkToFit="1"/>
      <protection/>
    </xf>
    <xf numFmtId="0" fontId="0" fillId="0" borderId="119" xfId="0" applyFont="1" applyBorder="1" applyAlignment="1">
      <alignment horizontal="center" vertical="center" shrinkToFit="1"/>
    </xf>
    <xf numFmtId="0" fontId="0" fillId="40" borderId="118" xfId="0" applyFont="1" applyFill="1" applyBorder="1" applyAlignment="1" applyProtection="1">
      <alignment vertical="center" shrinkToFit="1"/>
      <protection/>
    </xf>
    <xf numFmtId="0" fontId="0" fillId="0" borderId="120" xfId="0" applyFont="1" applyBorder="1" applyAlignment="1">
      <alignment horizontal="center" vertical="center" shrinkToFit="1"/>
    </xf>
    <xf numFmtId="0" fontId="0" fillId="0" borderId="121" xfId="0" applyFill="1" applyBorder="1" applyAlignment="1">
      <alignment horizontal="distributed" vertical="center" shrinkToFit="1"/>
    </xf>
    <xf numFmtId="0" fontId="0" fillId="0" borderId="122" xfId="0" applyFill="1" applyBorder="1" applyAlignment="1">
      <alignment horizontal="distributed" vertical="center" shrinkToFit="1"/>
    </xf>
    <xf numFmtId="0" fontId="0" fillId="0" borderId="123" xfId="0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87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733675" y="1383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2733675" y="1383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276225</xdr:colOff>
      <xdr:row>90</xdr:row>
      <xdr:rowOff>0</xdr:rowOff>
    </xdr:from>
    <xdr:to>
      <xdr:col>17</xdr:col>
      <xdr:colOff>276225</xdr:colOff>
      <xdr:row>91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667250" y="13839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</a:p>
      </xdr:txBody>
    </xdr:sp>
    <xdr:clientData/>
  </xdr:twoCellAnchor>
  <xdr:twoCellAnchor>
    <xdr:from>
      <xdr:col>23</xdr:col>
      <xdr:colOff>276225</xdr:colOff>
      <xdr:row>89</xdr:row>
      <xdr:rowOff>171450</xdr:rowOff>
    </xdr:from>
    <xdr:to>
      <xdr:col>23</xdr:col>
      <xdr:colOff>276225</xdr:colOff>
      <xdr:row>91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324600" y="13839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76200" cy="209550"/>
    <xdr:sp fLocksText="0">
      <xdr:nvSpPr>
        <xdr:cNvPr id="5" name="Text Box 11"/>
        <xdr:cNvSpPr txBox="1">
          <a:spLocks noChangeArrowheads="1"/>
        </xdr:cNvSpPr>
      </xdr:nvSpPr>
      <xdr:spPr>
        <a:xfrm>
          <a:off x="19240500" y="306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72</xdr:col>
      <xdr:colOff>0</xdr:colOff>
      <xdr:row>17</xdr:row>
      <xdr:rowOff>0</xdr:rowOff>
    </xdr:from>
    <xdr:ext cx="76200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19240500" y="306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72</xdr:col>
      <xdr:colOff>0</xdr:colOff>
      <xdr:row>17</xdr:row>
      <xdr:rowOff>0</xdr:rowOff>
    </xdr:from>
    <xdr:ext cx="76200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19240500" y="306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B131"/>
  <sheetViews>
    <sheetView showGridLines="0" tabSelected="1" zoomScaleSheetLayoutView="100" zoomScalePageLayoutView="0" workbookViewId="0" topLeftCell="A41">
      <selection activeCell="J19" sqref="J19"/>
    </sheetView>
  </sheetViews>
  <sheetFormatPr defaultColWidth="3.625" defaultRowHeight="19.5" customHeight="1"/>
  <cols>
    <col min="1" max="2" width="1.625" style="11" customWidth="1"/>
    <col min="3" max="26" width="3.625" style="11" customWidth="1"/>
    <col min="27" max="27" width="1.12109375" style="11" customWidth="1"/>
    <col min="28" max="28" width="1.625" style="11" customWidth="1"/>
    <col min="29" max="45" width="3.625" style="11" customWidth="1"/>
    <col min="46" max="16384" width="3.625" style="11" customWidth="1"/>
  </cols>
  <sheetData>
    <row r="1" ht="19.5" customHeight="1" thickBot="1"/>
    <row r="2" spans="3:106" ht="19.5" customHeight="1" thickTop="1">
      <c r="C2" s="157" t="s">
        <v>25</v>
      </c>
      <c r="D2" s="158"/>
      <c r="E2" s="158"/>
      <c r="F2" s="158"/>
      <c r="G2" s="158"/>
      <c r="H2" s="158"/>
      <c r="I2" s="158"/>
      <c r="J2" s="158"/>
      <c r="K2" s="159"/>
      <c r="L2" s="45"/>
      <c r="M2" s="163" t="s">
        <v>53</v>
      </c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B2" s="23"/>
      <c r="AC2" s="23"/>
      <c r="CE2" s="18"/>
      <c r="DB2" s="20"/>
    </row>
    <row r="3" spans="3:106" ht="19.5" customHeight="1" thickBot="1">
      <c r="C3" s="160"/>
      <c r="D3" s="161"/>
      <c r="E3" s="161"/>
      <c r="F3" s="161"/>
      <c r="G3" s="161"/>
      <c r="H3" s="161"/>
      <c r="I3" s="161"/>
      <c r="J3" s="161"/>
      <c r="K3" s="162"/>
      <c r="L3" s="45"/>
      <c r="M3" s="163" t="s">
        <v>54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B3" s="23"/>
      <c r="AC3" s="23"/>
      <c r="CE3" s="19"/>
      <c r="DB3" s="21"/>
    </row>
    <row r="4" spans="3:106" ht="19.5" customHeight="1" thickBot="1" thickTop="1">
      <c r="C4" s="24"/>
      <c r="D4" s="24"/>
      <c r="E4" s="13"/>
      <c r="F4" s="15"/>
      <c r="G4" s="15"/>
      <c r="H4" s="15"/>
      <c r="I4" s="15"/>
      <c r="J4" s="15"/>
      <c r="K4" s="15"/>
      <c r="L4" s="13"/>
      <c r="M4" s="13"/>
      <c r="N4" s="13"/>
      <c r="O4" s="13"/>
      <c r="P4" s="13"/>
      <c r="Q4" s="13"/>
      <c r="R4" s="13"/>
      <c r="S4" s="13"/>
      <c r="T4" s="13"/>
      <c r="AB4" s="23"/>
      <c r="AC4" s="23"/>
      <c r="CE4" s="22"/>
      <c r="DB4" s="13"/>
    </row>
    <row r="5" spans="3:106" s="1" customFormat="1" ht="19.5" customHeight="1">
      <c r="C5" s="2"/>
      <c r="D5" s="35"/>
      <c r="E5" s="36"/>
      <c r="F5" s="168" t="s">
        <v>43</v>
      </c>
      <c r="G5" s="168"/>
      <c r="H5" s="168"/>
      <c r="I5" s="168"/>
      <c r="J5" s="168"/>
      <c r="K5" s="169"/>
      <c r="L5" s="169"/>
      <c r="M5" s="114" t="s">
        <v>64</v>
      </c>
      <c r="N5" s="115"/>
      <c r="O5" s="116"/>
      <c r="P5" s="26"/>
      <c r="BD5" s="3"/>
      <c r="BE5" s="3"/>
      <c r="BF5" s="3"/>
      <c r="BG5" s="3"/>
      <c r="BH5" s="3"/>
      <c r="BI5" s="3"/>
      <c r="BP5" s="3"/>
      <c r="BQ5" s="3"/>
      <c r="BR5" s="3"/>
      <c r="BS5" s="3"/>
      <c r="BT5" s="3"/>
      <c r="BU5" s="3"/>
      <c r="BV5" s="3"/>
      <c r="CE5" s="22"/>
      <c r="DB5" s="11"/>
    </row>
    <row r="6" spans="56:106" s="1" customFormat="1" ht="3.75" customHeight="1" thickBot="1">
      <c r="BD6" s="3"/>
      <c r="BE6" s="3"/>
      <c r="BF6" s="3"/>
      <c r="BG6" s="3"/>
      <c r="BH6" s="3"/>
      <c r="BI6" s="3"/>
      <c r="BP6" s="3"/>
      <c r="BQ6" s="3"/>
      <c r="BR6" s="3"/>
      <c r="BS6" s="3"/>
      <c r="BT6" s="3"/>
      <c r="BU6" s="3"/>
      <c r="BV6" s="3"/>
      <c r="CE6" s="22"/>
      <c r="DB6" s="11"/>
    </row>
    <row r="7" spans="2:106" s="1" customFormat="1" ht="6.75" customHeight="1" thickBo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  <c r="BD7" s="3"/>
      <c r="BE7" s="3"/>
      <c r="BF7" s="3"/>
      <c r="BG7" s="3"/>
      <c r="BH7" s="3"/>
      <c r="BI7" s="3"/>
      <c r="BP7" s="3"/>
      <c r="BQ7" s="3"/>
      <c r="BR7" s="3"/>
      <c r="BS7" s="3"/>
      <c r="BT7" s="3"/>
      <c r="BU7" s="3"/>
      <c r="BV7" s="3"/>
      <c r="CE7" s="22"/>
      <c r="DB7" s="11"/>
    </row>
    <row r="8" spans="2:83" ht="19.5" customHeight="1">
      <c r="B8" s="63"/>
      <c r="C8" s="133" t="s">
        <v>4</v>
      </c>
      <c r="D8" s="134"/>
      <c r="E8" s="134"/>
      <c r="F8" s="134"/>
      <c r="G8" s="32"/>
      <c r="H8" s="13"/>
      <c r="I8" s="13"/>
      <c r="J8" s="119">
        <v>300000</v>
      </c>
      <c r="K8" s="120"/>
      <c r="L8" s="120"/>
      <c r="M8" s="121"/>
      <c r="N8" s="89" t="s">
        <v>40</v>
      </c>
      <c r="O8" s="117" t="s">
        <v>46</v>
      </c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64"/>
      <c r="BD8" s="3"/>
      <c r="BE8" s="3"/>
      <c r="BF8" s="3"/>
      <c r="BG8" s="3"/>
      <c r="BH8" s="3"/>
      <c r="BI8" s="3"/>
      <c r="BP8" s="3"/>
      <c r="BQ8" s="3"/>
      <c r="BR8" s="3"/>
      <c r="BS8" s="3"/>
      <c r="BT8" s="3"/>
      <c r="BU8" s="3"/>
      <c r="BV8" s="3"/>
      <c r="CE8" s="17"/>
    </row>
    <row r="9" spans="2:83" ht="6.75" customHeight="1">
      <c r="B9" s="63"/>
      <c r="C9" s="90"/>
      <c r="D9" s="38"/>
      <c r="E9" s="38"/>
      <c r="F9" s="38"/>
      <c r="G9" s="88"/>
      <c r="H9" s="91"/>
      <c r="I9" s="91"/>
      <c r="J9" s="91"/>
      <c r="K9" s="38"/>
      <c r="L9" s="38"/>
      <c r="M9" s="38"/>
      <c r="N9" s="89"/>
      <c r="O9" s="89"/>
      <c r="P9" s="89"/>
      <c r="Q9" s="89"/>
      <c r="R9" s="89"/>
      <c r="S9" s="89"/>
      <c r="T9" s="89"/>
      <c r="U9" s="92"/>
      <c r="V9" s="93"/>
      <c r="W9" s="93"/>
      <c r="X9" s="93"/>
      <c r="Y9" s="93"/>
      <c r="Z9" s="93"/>
      <c r="AA9" s="64"/>
      <c r="BD9" s="3"/>
      <c r="BE9" s="3"/>
      <c r="BF9" s="3"/>
      <c r="BG9" s="3"/>
      <c r="BH9" s="3"/>
      <c r="BI9" s="3"/>
      <c r="BP9" s="3"/>
      <c r="BQ9" s="3"/>
      <c r="BR9" s="3"/>
      <c r="BS9" s="3"/>
      <c r="BT9" s="3"/>
      <c r="BU9" s="3"/>
      <c r="BV9" s="3"/>
      <c r="CE9" s="17"/>
    </row>
    <row r="10" spans="2:83" ht="18.75" customHeight="1">
      <c r="B10" s="63"/>
      <c r="C10" s="124" t="s">
        <v>41</v>
      </c>
      <c r="D10" s="125"/>
      <c r="E10" s="125"/>
      <c r="F10" s="125"/>
      <c r="G10" s="125"/>
      <c r="H10" s="125"/>
      <c r="I10" s="125"/>
      <c r="J10" s="125"/>
      <c r="K10" s="125"/>
      <c r="L10" s="38"/>
      <c r="M10" s="38"/>
      <c r="N10" s="89"/>
      <c r="O10" s="89"/>
      <c r="P10" s="89"/>
      <c r="Q10" s="89"/>
      <c r="R10" s="89"/>
      <c r="S10" s="89"/>
      <c r="T10" s="89"/>
      <c r="U10" s="92"/>
      <c r="V10" s="93"/>
      <c r="W10" s="93"/>
      <c r="X10" s="93"/>
      <c r="Y10" s="93"/>
      <c r="Z10" s="93"/>
      <c r="AA10" s="64"/>
      <c r="BD10" s="3"/>
      <c r="BE10" s="3"/>
      <c r="BF10" s="3"/>
      <c r="BG10" s="3"/>
      <c r="BH10" s="3"/>
      <c r="BI10" s="3"/>
      <c r="BP10" s="3"/>
      <c r="BQ10" s="3"/>
      <c r="BR10" s="3"/>
      <c r="BS10" s="3"/>
      <c r="BT10" s="3"/>
      <c r="BU10" s="3"/>
      <c r="BV10" s="3"/>
      <c r="CE10" s="17"/>
    </row>
    <row r="11" spans="2:83" ht="4.5" customHeight="1" thickBot="1">
      <c r="B11" s="63"/>
      <c r="C11" s="94"/>
      <c r="D11" s="95"/>
      <c r="E11" s="95"/>
      <c r="F11" s="95"/>
      <c r="G11" s="95"/>
      <c r="H11" s="95"/>
      <c r="I11" s="95"/>
      <c r="J11" s="95"/>
      <c r="K11" s="95"/>
      <c r="L11" s="38"/>
      <c r="M11" s="38"/>
      <c r="N11" s="89"/>
      <c r="O11" s="89"/>
      <c r="P11" s="89"/>
      <c r="Q11" s="89"/>
      <c r="R11" s="89"/>
      <c r="S11" s="89"/>
      <c r="T11" s="89"/>
      <c r="U11" s="92"/>
      <c r="V11" s="93"/>
      <c r="W11" s="93"/>
      <c r="X11" s="93"/>
      <c r="Y11" s="93"/>
      <c r="Z11" s="93"/>
      <c r="AA11" s="64"/>
      <c r="BD11" s="3"/>
      <c r="BE11" s="3"/>
      <c r="BF11" s="3"/>
      <c r="BG11" s="3"/>
      <c r="BH11" s="3"/>
      <c r="BI11" s="3"/>
      <c r="BP11" s="3"/>
      <c r="BQ11" s="3"/>
      <c r="BR11" s="3"/>
      <c r="BS11" s="3"/>
      <c r="BT11" s="3"/>
      <c r="BU11" s="3"/>
      <c r="BV11" s="3"/>
      <c r="CE11" s="17"/>
    </row>
    <row r="12" spans="2:83" ht="19.5" customHeight="1">
      <c r="B12" s="63"/>
      <c r="C12" s="53"/>
      <c r="D12" s="53"/>
      <c r="E12" s="133" t="s">
        <v>5</v>
      </c>
      <c r="F12" s="134"/>
      <c r="G12" s="134"/>
      <c r="H12" s="134"/>
      <c r="I12" s="13"/>
      <c r="J12" s="119">
        <v>0</v>
      </c>
      <c r="K12" s="120"/>
      <c r="L12" s="120"/>
      <c r="M12" s="121"/>
      <c r="N12" s="89" t="s">
        <v>40</v>
      </c>
      <c r="O12" s="117" t="s">
        <v>47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64"/>
      <c r="BD12" s="3"/>
      <c r="BE12" s="3"/>
      <c r="BF12" s="3"/>
      <c r="BG12" s="3"/>
      <c r="BH12" s="3"/>
      <c r="BI12" s="3"/>
      <c r="BP12" s="3"/>
      <c r="BQ12" s="3"/>
      <c r="BR12" s="3"/>
      <c r="BS12" s="3"/>
      <c r="BT12" s="3"/>
      <c r="BU12" s="3"/>
      <c r="BV12" s="3"/>
      <c r="CE12" s="17"/>
    </row>
    <row r="13" spans="2:83" ht="9" customHeight="1" thickBot="1">
      <c r="B13" s="63"/>
      <c r="C13" s="53"/>
      <c r="D13" s="53"/>
      <c r="E13" s="87"/>
      <c r="F13" s="53"/>
      <c r="G13" s="53"/>
      <c r="H13" s="53"/>
      <c r="I13" s="38"/>
      <c r="J13" s="91"/>
      <c r="K13" s="91"/>
      <c r="L13" s="91"/>
      <c r="M13" s="38"/>
      <c r="N13" s="89"/>
      <c r="O13" s="89"/>
      <c r="P13" s="89"/>
      <c r="Q13" s="89"/>
      <c r="R13" s="89"/>
      <c r="S13" s="89"/>
      <c r="T13" s="89"/>
      <c r="U13" s="92"/>
      <c r="V13" s="93"/>
      <c r="W13" s="93"/>
      <c r="X13" s="93"/>
      <c r="Y13" s="93"/>
      <c r="Z13" s="93"/>
      <c r="AA13" s="64"/>
      <c r="BD13" s="3"/>
      <c r="BE13" s="3"/>
      <c r="BF13" s="3"/>
      <c r="BG13" s="3"/>
      <c r="BH13" s="3"/>
      <c r="BI13" s="3"/>
      <c r="BP13" s="3"/>
      <c r="BQ13" s="3"/>
      <c r="BR13" s="3"/>
      <c r="BS13" s="3"/>
      <c r="BT13" s="3"/>
      <c r="BU13" s="3"/>
      <c r="BV13" s="3"/>
      <c r="CE13" s="17"/>
    </row>
    <row r="14" spans="2:83" ht="19.5" customHeight="1">
      <c r="B14" s="63"/>
      <c r="C14" s="53"/>
      <c r="D14" s="53"/>
      <c r="E14" s="133" t="s">
        <v>6</v>
      </c>
      <c r="F14" s="134"/>
      <c r="G14" s="134"/>
      <c r="H14" s="134"/>
      <c r="I14" s="13"/>
      <c r="J14" s="119">
        <v>0</v>
      </c>
      <c r="K14" s="120"/>
      <c r="L14" s="120"/>
      <c r="M14" s="121"/>
      <c r="N14" s="89" t="s">
        <v>40</v>
      </c>
      <c r="O14" s="117" t="s">
        <v>57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64"/>
      <c r="BI14" s="3"/>
      <c r="BP14" s="3"/>
      <c r="BQ14" s="3"/>
      <c r="BR14" s="3"/>
      <c r="BS14" s="3"/>
      <c r="BT14" s="3"/>
      <c r="BU14" s="3"/>
      <c r="BV14" s="3"/>
      <c r="CE14" s="17"/>
    </row>
    <row r="15" spans="2:83" ht="8.25" customHeight="1" thickBot="1">
      <c r="B15" s="63"/>
      <c r="C15" s="53"/>
      <c r="D15" s="53"/>
      <c r="E15" s="87"/>
      <c r="F15" s="53"/>
      <c r="G15" s="53"/>
      <c r="H15" s="53"/>
      <c r="I15" s="38"/>
      <c r="J15" s="91"/>
      <c r="K15" s="91"/>
      <c r="L15" s="91"/>
      <c r="M15" s="38"/>
      <c r="N15" s="89"/>
      <c r="O15" s="89"/>
      <c r="P15" s="89"/>
      <c r="Q15" s="89"/>
      <c r="R15" s="89"/>
      <c r="S15" s="89"/>
      <c r="T15" s="89"/>
      <c r="U15" s="92"/>
      <c r="V15" s="93"/>
      <c r="W15" s="93"/>
      <c r="X15" s="93"/>
      <c r="Y15" s="93"/>
      <c r="Z15" s="93"/>
      <c r="AA15" s="64"/>
      <c r="BI15" s="3"/>
      <c r="BP15" s="3"/>
      <c r="BQ15" s="3"/>
      <c r="BR15" s="3"/>
      <c r="BS15" s="3"/>
      <c r="BT15" s="3"/>
      <c r="BU15" s="3"/>
      <c r="BV15" s="3"/>
      <c r="CE15" s="17"/>
    </row>
    <row r="16" spans="2:83" ht="19.5" customHeight="1">
      <c r="B16" s="63"/>
      <c r="C16" s="53"/>
      <c r="D16" s="53"/>
      <c r="E16" s="133" t="s">
        <v>7</v>
      </c>
      <c r="F16" s="134"/>
      <c r="G16" s="134"/>
      <c r="H16" s="134"/>
      <c r="I16" s="13"/>
      <c r="J16" s="119">
        <v>34198</v>
      </c>
      <c r="K16" s="120"/>
      <c r="L16" s="120"/>
      <c r="M16" s="121"/>
      <c r="N16" s="89" t="s">
        <v>40</v>
      </c>
      <c r="O16" s="117" t="s">
        <v>56</v>
      </c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64"/>
      <c r="BI16" s="3"/>
      <c r="BP16" s="3"/>
      <c r="BQ16" s="3"/>
      <c r="BR16" s="3"/>
      <c r="BS16" s="3"/>
      <c r="BT16" s="3"/>
      <c r="BU16" s="3"/>
      <c r="BV16" s="3"/>
      <c r="CE16" s="17"/>
    </row>
    <row r="17" spans="2:83" ht="8.25" customHeight="1" thickBot="1">
      <c r="B17" s="63"/>
      <c r="C17" s="53"/>
      <c r="D17" s="53"/>
      <c r="E17" s="87"/>
      <c r="F17" s="87"/>
      <c r="G17" s="87"/>
      <c r="H17" s="53"/>
      <c r="I17" s="38"/>
      <c r="J17" s="38"/>
      <c r="K17" s="38"/>
      <c r="L17" s="96"/>
      <c r="M17" s="96"/>
      <c r="N17" s="97"/>
      <c r="O17" s="97"/>
      <c r="P17" s="97"/>
      <c r="Q17" s="97"/>
      <c r="R17" s="97"/>
      <c r="S17" s="89"/>
      <c r="T17" s="89"/>
      <c r="U17" s="92"/>
      <c r="V17" s="93"/>
      <c r="W17" s="93"/>
      <c r="X17" s="93"/>
      <c r="Y17" s="93"/>
      <c r="Z17" s="93"/>
      <c r="AA17" s="64"/>
      <c r="BJ17" s="6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CE17" s="17"/>
    </row>
    <row r="18" spans="2:83" ht="19.5" customHeight="1">
      <c r="B18" s="63"/>
      <c r="C18" s="133" t="s">
        <v>42</v>
      </c>
      <c r="D18" s="134"/>
      <c r="E18" s="134"/>
      <c r="F18" s="134"/>
      <c r="G18" s="134"/>
      <c r="H18" s="33"/>
      <c r="I18" s="13"/>
      <c r="J18" s="119">
        <v>1000000</v>
      </c>
      <c r="K18" s="120"/>
      <c r="L18" s="120"/>
      <c r="M18" s="156"/>
      <c r="N18" s="89" t="s">
        <v>40</v>
      </c>
      <c r="O18" s="117" t="s">
        <v>48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64"/>
      <c r="CE18" s="17"/>
    </row>
    <row r="19" spans="2:83" ht="5.25" customHeight="1" thickBot="1">
      <c r="B19" s="63"/>
      <c r="C19" s="87"/>
      <c r="D19" s="53"/>
      <c r="E19" s="53"/>
      <c r="F19" s="53"/>
      <c r="G19" s="98"/>
      <c r="H19" s="53"/>
      <c r="I19" s="38"/>
      <c r="J19" s="91"/>
      <c r="K19" s="91"/>
      <c r="L19" s="91"/>
      <c r="M19" s="91"/>
      <c r="N19" s="89"/>
      <c r="O19" s="89"/>
      <c r="P19" s="89"/>
      <c r="Q19" s="89"/>
      <c r="R19" s="89"/>
      <c r="S19" s="89"/>
      <c r="T19" s="89"/>
      <c r="U19" s="92"/>
      <c r="V19" s="89"/>
      <c r="W19" s="99"/>
      <c r="X19" s="89"/>
      <c r="Y19" s="93"/>
      <c r="Z19" s="93"/>
      <c r="AA19" s="64"/>
      <c r="CE19" s="17"/>
    </row>
    <row r="20" spans="2:83" ht="19.5" customHeight="1">
      <c r="B20" s="63"/>
      <c r="C20" s="133" t="s">
        <v>23</v>
      </c>
      <c r="D20" s="134"/>
      <c r="E20" s="134"/>
      <c r="F20" s="134"/>
      <c r="G20" s="34"/>
      <c r="H20" s="33"/>
      <c r="I20" s="13"/>
      <c r="J20" s="151">
        <v>84</v>
      </c>
      <c r="K20" s="152"/>
      <c r="L20" s="152"/>
      <c r="M20" s="153"/>
      <c r="N20" s="89" t="s">
        <v>39</v>
      </c>
      <c r="O20" s="117" t="s">
        <v>49</v>
      </c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64"/>
      <c r="CE20" s="17"/>
    </row>
    <row r="21" spans="2:83" ht="5.25" customHeight="1">
      <c r="B21" s="63"/>
      <c r="C21" s="90"/>
      <c r="D21" s="38"/>
      <c r="E21" s="38"/>
      <c r="F21" s="38"/>
      <c r="G21" s="88"/>
      <c r="H21" s="38"/>
      <c r="I21" s="38"/>
      <c r="J21" s="100"/>
      <c r="K21" s="100"/>
      <c r="L21" s="100"/>
      <c r="M21" s="100"/>
      <c r="N21" s="89"/>
      <c r="O21" s="89"/>
      <c r="P21" s="89"/>
      <c r="Q21" s="89"/>
      <c r="R21" s="89"/>
      <c r="S21" s="89"/>
      <c r="T21" s="89"/>
      <c r="U21" s="92"/>
      <c r="V21" s="93"/>
      <c r="W21" s="93"/>
      <c r="X21" s="93"/>
      <c r="Y21" s="93"/>
      <c r="Z21" s="93"/>
      <c r="AA21" s="64"/>
      <c r="CE21" s="17"/>
    </row>
    <row r="22" spans="2:83" ht="19.5" customHeight="1">
      <c r="B22" s="63"/>
      <c r="C22" s="142" t="s">
        <v>1</v>
      </c>
      <c r="D22" s="143"/>
      <c r="E22" s="143"/>
      <c r="F22" s="143"/>
      <c r="G22" s="139" t="s">
        <v>50</v>
      </c>
      <c r="H22" s="140"/>
      <c r="I22" s="140"/>
      <c r="J22" s="126" t="str">
        <f>IF($J$18=0," ",IF(J18&lt;=J24,"利用可","利用不可"))</f>
        <v>利用可</v>
      </c>
      <c r="K22" s="126"/>
      <c r="L22" s="126"/>
      <c r="M22" s="126"/>
      <c r="N22" s="89"/>
      <c r="O22" s="117" t="s">
        <v>44</v>
      </c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64"/>
      <c r="CE22" s="17"/>
    </row>
    <row r="23" spans="2:83" ht="4.5" customHeight="1">
      <c r="B23" s="63"/>
      <c r="C23" s="87"/>
      <c r="D23" s="53"/>
      <c r="E23" s="53"/>
      <c r="F23" s="53"/>
      <c r="G23" s="98"/>
      <c r="H23" s="53"/>
      <c r="I23" s="53"/>
      <c r="J23" s="101"/>
      <c r="K23" s="101"/>
      <c r="L23" s="101"/>
      <c r="M23" s="101"/>
      <c r="N23" s="89"/>
      <c r="O23" s="89"/>
      <c r="P23" s="89"/>
      <c r="Q23" s="89"/>
      <c r="R23" s="89"/>
      <c r="S23" s="89"/>
      <c r="T23" s="89"/>
      <c r="U23" s="92"/>
      <c r="V23" s="93"/>
      <c r="W23" s="93"/>
      <c r="X23" s="93"/>
      <c r="Y23" s="93"/>
      <c r="Z23" s="93"/>
      <c r="AA23" s="64"/>
      <c r="CE23" s="17"/>
    </row>
    <row r="24" spans="2:83" ht="19.5" customHeight="1">
      <c r="B24" s="63"/>
      <c r="C24" s="142" t="s">
        <v>2</v>
      </c>
      <c r="D24" s="143"/>
      <c r="E24" s="143"/>
      <c r="F24" s="143"/>
      <c r="G24" s="139" t="s">
        <v>51</v>
      </c>
      <c r="H24" s="140"/>
      <c r="I24" s="140"/>
      <c r="J24" s="213">
        <f>3000000-$J$12</f>
        <v>3000000</v>
      </c>
      <c r="K24" s="213"/>
      <c r="L24" s="213"/>
      <c r="M24" s="213"/>
      <c r="N24" s="89" t="s">
        <v>40</v>
      </c>
      <c r="O24" s="117" t="s">
        <v>45</v>
      </c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64"/>
      <c r="CE24" s="17"/>
    </row>
    <row r="25" spans="2:83" ht="6.75" customHeight="1" thickBot="1">
      <c r="B25" s="65"/>
      <c r="C25" s="102"/>
      <c r="D25" s="66"/>
      <c r="E25" s="66"/>
      <c r="F25" s="66"/>
      <c r="G25" s="103"/>
      <c r="H25" s="66"/>
      <c r="I25" s="66"/>
      <c r="J25" s="104"/>
      <c r="K25" s="104"/>
      <c r="L25" s="104"/>
      <c r="M25" s="104"/>
      <c r="N25" s="105"/>
      <c r="O25" s="105"/>
      <c r="P25" s="105"/>
      <c r="Q25" s="105"/>
      <c r="R25" s="105"/>
      <c r="S25" s="105"/>
      <c r="T25" s="105"/>
      <c r="U25" s="106"/>
      <c r="V25" s="107"/>
      <c r="W25" s="107"/>
      <c r="X25" s="107"/>
      <c r="Y25" s="107"/>
      <c r="Z25" s="107"/>
      <c r="AA25" s="67"/>
      <c r="CE25" s="17"/>
    </row>
    <row r="26" spans="3:83" ht="19.5" customHeight="1">
      <c r="C26" s="13"/>
      <c r="D26" s="13"/>
      <c r="E26" s="31"/>
      <c r="F26" s="31"/>
      <c r="G26" s="31"/>
      <c r="H26" s="31"/>
      <c r="I26" s="31"/>
      <c r="J26" s="31"/>
      <c r="K26" s="25"/>
      <c r="L26" s="16"/>
      <c r="M26" s="16"/>
      <c r="N26" s="16"/>
      <c r="O26" s="16"/>
      <c r="P26" s="16"/>
      <c r="Q26" s="16"/>
      <c r="R26" s="16"/>
      <c r="U26" s="14"/>
      <c r="V26" s="12"/>
      <c r="W26" s="12"/>
      <c r="X26" s="12"/>
      <c r="Y26" s="12"/>
      <c r="Z26" s="12"/>
      <c r="CE26" s="17"/>
    </row>
    <row r="27" spans="3:106" s="3" customFormat="1" ht="19.5" customHeight="1">
      <c r="C27" s="108"/>
      <c r="D27" s="144" t="s">
        <v>55</v>
      </c>
      <c r="E27" s="145"/>
      <c r="F27" s="145"/>
      <c r="G27" s="145"/>
      <c r="H27" s="154">
        <f>$J$18</f>
        <v>1000000</v>
      </c>
      <c r="I27" s="154"/>
      <c r="J27" s="155"/>
      <c r="K27" s="155"/>
      <c r="L27" s="37" t="s">
        <v>40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CE27" s="17"/>
      <c r="DB27" s="11"/>
    </row>
    <row r="28" spans="3:106" s="3" customFormat="1" ht="5.25" customHeight="1">
      <c r="C28" s="6"/>
      <c r="D28" s="37"/>
      <c r="E28" s="37"/>
      <c r="F28" s="37"/>
      <c r="G28" s="37"/>
      <c r="H28" s="37"/>
      <c r="I28" s="37"/>
      <c r="J28" s="37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CE28" s="17"/>
      <c r="DB28" s="11"/>
    </row>
    <row r="29" spans="3:106" s="3" customFormat="1" ht="19.5" customHeight="1">
      <c r="C29" s="108"/>
      <c r="D29" s="144" t="s">
        <v>23</v>
      </c>
      <c r="E29" s="145"/>
      <c r="F29" s="145"/>
      <c r="G29" s="145"/>
      <c r="H29" s="127">
        <f>J20</f>
        <v>84</v>
      </c>
      <c r="I29" s="127"/>
      <c r="J29" s="128"/>
      <c r="K29" s="128"/>
      <c r="L29" s="37" t="s">
        <v>39</v>
      </c>
      <c r="M29" s="214" t="s">
        <v>58</v>
      </c>
      <c r="N29" s="215"/>
      <c r="O29" s="215"/>
      <c r="P29" s="215"/>
      <c r="Q29" s="215"/>
      <c r="R29" s="215"/>
      <c r="S29" s="215"/>
      <c r="T29" s="215"/>
      <c r="U29" s="215"/>
      <c r="V29" s="216"/>
      <c r="W29" s="216"/>
      <c r="X29" s="216"/>
      <c r="Y29" s="216"/>
      <c r="Z29" s="6"/>
      <c r="AA29" s="6"/>
      <c r="AB29" s="6"/>
      <c r="AC29" s="6"/>
      <c r="AD29" s="6"/>
      <c r="CE29" s="17"/>
      <c r="DB29" s="11"/>
    </row>
    <row r="30" spans="2:106" s="3" customFormat="1" ht="14.2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CE30" s="17"/>
      <c r="DB30" s="11"/>
    </row>
    <row r="31" spans="2:106" s="3" customFormat="1" ht="19.5" customHeight="1">
      <c r="B31" s="6"/>
      <c r="C31" s="170" t="s">
        <v>60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CE31" s="17"/>
      <c r="DB31" s="11"/>
    </row>
    <row r="32" spans="2:106" s="3" customFormat="1" ht="6.75" customHeight="1">
      <c r="B32" s="6"/>
      <c r="C32" s="27"/>
      <c r="D32" s="28"/>
      <c r="E32" s="28"/>
      <c r="F32" s="28"/>
      <c r="G32" s="21"/>
      <c r="H32" s="21"/>
      <c r="I32" s="21"/>
      <c r="J32" s="21"/>
      <c r="K32" s="2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CE32" s="17"/>
      <c r="DB32" s="11"/>
    </row>
    <row r="33" spans="2:106" s="3" customFormat="1" ht="19.5" customHeight="1">
      <c r="B33" s="6"/>
      <c r="C33" s="82">
        <v>1</v>
      </c>
      <c r="D33" s="166" t="s">
        <v>9</v>
      </c>
      <c r="E33" s="167"/>
      <c r="F33" s="167"/>
      <c r="G33" s="167"/>
      <c r="H33" s="167"/>
      <c r="I33" s="167"/>
      <c r="J33" s="69"/>
      <c r="K33" s="69"/>
      <c r="L33" s="69"/>
      <c r="M33" s="69"/>
      <c r="N33" s="69"/>
      <c r="O33" s="165" t="s">
        <v>3</v>
      </c>
      <c r="P33" s="165"/>
      <c r="Q33" s="165"/>
      <c r="R33" s="269">
        <f>$H$29</f>
        <v>84</v>
      </c>
      <c r="S33" s="266"/>
      <c r="T33" s="83"/>
      <c r="U33" s="165" t="s">
        <v>0</v>
      </c>
      <c r="V33" s="165"/>
      <c r="W33" s="266">
        <f>IF($R$33=0," ",VLOOKUP('償還例'!$R$33,'賦金率'!$B$2:$D$1000,2,FALSE))</f>
        <v>0.01244372</v>
      </c>
      <c r="X33" s="266"/>
      <c r="Y33" s="69"/>
      <c r="Z33" s="70"/>
      <c r="AA33" s="6"/>
      <c r="AB33" s="6"/>
      <c r="AC33" s="6"/>
      <c r="AD33" s="6"/>
      <c r="CE33" s="17"/>
      <c r="DB33" s="11"/>
    </row>
    <row r="34" spans="2:106" s="3" customFormat="1" ht="4.5" customHeight="1">
      <c r="B34" s="6"/>
      <c r="C34" s="73"/>
      <c r="D34" s="47"/>
      <c r="E34" s="48"/>
      <c r="F34" s="48"/>
      <c r="G34" s="48"/>
      <c r="H34" s="38"/>
      <c r="I34" s="38"/>
      <c r="J34" s="49"/>
      <c r="K34" s="49"/>
      <c r="L34" s="49"/>
      <c r="M34" s="49"/>
      <c r="N34" s="49"/>
      <c r="O34" s="49"/>
      <c r="P34" s="49"/>
      <c r="Q34" s="49"/>
      <c r="R34" s="50"/>
      <c r="S34" s="50"/>
      <c r="T34" s="49"/>
      <c r="U34" s="51"/>
      <c r="V34" s="51"/>
      <c r="W34" s="50"/>
      <c r="X34" s="50"/>
      <c r="Y34" s="49"/>
      <c r="Z34" s="72"/>
      <c r="AA34" s="6"/>
      <c r="AB34" s="6"/>
      <c r="AC34" s="6"/>
      <c r="AD34" s="6"/>
      <c r="CE34" s="17"/>
      <c r="DB34" s="11"/>
    </row>
    <row r="35" spans="2:83" ht="19.5" customHeight="1">
      <c r="B35" s="13"/>
      <c r="C35" s="74"/>
      <c r="D35" s="38"/>
      <c r="E35" s="137" t="s">
        <v>35</v>
      </c>
      <c r="F35" s="138"/>
      <c r="G35" s="138"/>
      <c r="H35" s="138"/>
      <c r="I35" s="138"/>
      <c r="J35" s="141">
        <f>IF($J$8=0,"0",ROUNDDOWN($H$27*$W$33,0))</f>
        <v>12443</v>
      </c>
      <c r="K35" s="141"/>
      <c r="L35" s="141"/>
      <c r="M35" s="141"/>
      <c r="N35" s="59" t="s">
        <v>40</v>
      </c>
      <c r="O35" s="38"/>
      <c r="P35" s="265" t="s">
        <v>27</v>
      </c>
      <c r="Q35" s="143"/>
      <c r="R35" s="143"/>
      <c r="S35" s="143"/>
      <c r="T35" s="175">
        <f>IF($J$8=0,"0 ",$H$29*$J$35)</f>
        <v>1045212</v>
      </c>
      <c r="U35" s="175"/>
      <c r="V35" s="175"/>
      <c r="W35" s="175"/>
      <c r="X35" s="53" t="s">
        <v>40</v>
      </c>
      <c r="Y35" s="38"/>
      <c r="Z35" s="75"/>
      <c r="AA35" s="13"/>
      <c r="AB35" s="13"/>
      <c r="AC35" s="13"/>
      <c r="AD35" s="13"/>
      <c r="CE35" s="17"/>
    </row>
    <row r="36" spans="2:83" ht="4.5" customHeight="1">
      <c r="B36" s="13"/>
      <c r="C36" s="74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54"/>
      <c r="U36" s="54"/>
      <c r="V36" s="54"/>
      <c r="W36" s="54"/>
      <c r="X36" s="38"/>
      <c r="Y36" s="38"/>
      <c r="Z36" s="75"/>
      <c r="AA36" s="13"/>
      <c r="AB36" s="13"/>
      <c r="AC36" s="13"/>
      <c r="AD36" s="13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3"/>
      <c r="CE36" s="17"/>
    </row>
    <row r="37" spans="2:83" ht="19.5" customHeight="1">
      <c r="B37" s="13"/>
      <c r="C37" s="74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171" t="s">
        <v>28</v>
      </c>
      <c r="P37" s="171"/>
      <c r="Q37" s="171"/>
      <c r="R37" s="171"/>
      <c r="S37" s="171"/>
      <c r="T37" s="54"/>
      <c r="U37" s="175">
        <f>IF($J$8=0,"0 ",$T$35-$H$27)</f>
        <v>45212</v>
      </c>
      <c r="V37" s="175"/>
      <c r="W37" s="175"/>
      <c r="X37" s="53" t="s">
        <v>40</v>
      </c>
      <c r="Y37" s="38"/>
      <c r="Z37" s="75"/>
      <c r="AA37" s="13"/>
      <c r="AB37" s="13"/>
      <c r="AC37" s="13"/>
      <c r="AD37" s="13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3"/>
      <c r="CE37" s="17"/>
    </row>
    <row r="38" spans="2:83" ht="5.25" customHeight="1">
      <c r="B38" s="13"/>
      <c r="C38" s="74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75"/>
      <c r="AA38" s="13"/>
      <c r="AB38" s="13"/>
      <c r="AC38" s="13"/>
      <c r="AD38" s="13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CE38" s="17"/>
    </row>
    <row r="39" spans="2:83" ht="19.5" customHeight="1">
      <c r="B39" s="13"/>
      <c r="C39" s="74"/>
      <c r="D39" s="38"/>
      <c r="E39" s="135" t="s">
        <v>29</v>
      </c>
      <c r="F39" s="136"/>
      <c r="G39" s="136"/>
      <c r="H39" s="136"/>
      <c r="I39" s="136"/>
      <c r="J39" s="136"/>
      <c r="K39" s="136"/>
      <c r="L39" s="13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75"/>
      <c r="AA39" s="13"/>
      <c r="AB39" s="13"/>
      <c r="AC39" s="13"/>
      <c r="AD39" s="13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CE39" s="17"/>
    </row>
    <row r="40" spans="2:83" ht="19.5" customHeight="1">
      <c r="B40" s="13"/>
      <c r="C40" s="74"/>
      <c r="D40" s="38"/>
      <c r="E40" s="38"/>
      <c r="F40" s="230" t="s">
        <v>4</v>
      </c>
      <c r="G40" s="230"/>
      <c r="H40" s="230"/>
      <c r="I40" s="267">
        <f>IF($J$8=0,"0",$J$8)</f>
        <v>300000</v>
      </c>
      <c r="J40" s="267"/>
      <c r="K40" s="267"/>
      <c r="L40" s="53" t="s">
        <v>40</v>
      </c>
      <c r="M40" s="38"/>
      <c r="N40" s="38"/>
      <c r="O40" s="38"/>
      <c r="P40" s="38"/>
      <c r="Q40" s="53"/>
      <c r="R40" s="53"/>
      <c r="S40" s="38"/>
      <c r="T40" s="38"/>
      <c r="U40" s="38"/>
      <c r="V40" s="38"/>
      <c r="W40" s="38"/>
      <c r="X40" s="38"/>
      <c r="Y40" s="38"/>
      <c r="Z40" s="75"/>
      <c r="AA40" s="13"/>
      <c r="AB40" s="13"/>
      <c r="AC40" s="13"/>
      <c r="AD40" s="13"/>
      <c r="CE40" s="17"/>
    </row>
    <row r="41" spans="2:83" ht="3.75" customHeight="1">
      <c r="B41" s="13"/>
      <c r="C41" s="7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75"/>
      <c r="AA41" s="13"/>
      <c r="AB41" s="13"/>
      <c r="AC41" s="13"/>
      <c r="AD41" s="13"/>
      <c r="CE41" s="17"/>
    </row>
    <row r="42" spans="2:83" ht="19.5" customHeight="1">
      <c r="B42" s="13"/>
      <c r="C42" s="74"/>
      <c r="D42" s="38"/>
      <c r="E42" s="38"/>
      <c r="F42" s="261" t="s">
        <v>8</v>
      </c>
      <c r="G42" s="262"/>
      <c r="H42" s="262"/>
      <c r="I42" s="262"/>
      <c r="J42" s="262"/>
      <c r="K42" s="262"/>
      <c r="L42" s="262"/>
      <c r="M42" s="262"/>
      <c r="N42" s="129">
        <f>IF($J$8=0,"0",($J$35+$J$14+$J$16)/$I$40)</f>
        <v>0.15547</v>
      </c>
      <c r="O42" s="129"/>
      <c r="P42" s="130"/>
      <c r="Q42" s="131" t="s">
        <v>34</v>
      </c>
      <c r="R42" s="131"/>
      <c r="S42" s="131"/>
      <c r="T42" s="131"/>
      <c r="U42" s="131"/>
      <c r="V42" s="131"/>
      <c r="W42" s="131"/>
      <c r="X42" s="131"/>
      <c r="Y42" s="131"/>
      <c r="Z42" s="132"/>
      <c r="AA42" s="13"/>
      <c r="AB42" s="13"/>
      <c r="AC42" s="13"/>
      <c r="AD42" s="13"/>
      <c r="CE42" s="17"/>
    </row>
    <row r="43" spans="2:83" ht="4.5" customHeight="1">
      <c r="B43" s="13"/>
      <c r="C43" s="74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75"/>
      <c r="AA43" s="13"/>
      <c r="AB43" s="13"/>
      <c r="AC43" s="13"/>
      <c r="AD43" s="13"/>
      <c r="CE43" s="17"/>
    </row>
    <row r="44" spans="2:83" ht="19.5" customHeight="1">
      <c r="B44" s="13"/>
      <c r="C44" s="74"/>
      <c r="D44" s="38"/>
      <c r="E44" s="38"/>
      <c r="F44" s="137" t="s">
        <v>30</v>
      </c>
      <c r="G44" s="138"/>
      <c r="H44" s="138"/>
      <c r="I44" s="138"/>
      <c r="J44" s="270" t="str">
        <f>IF($J$8=0," ",IF(OR($N$42&gt;30%,$J$35&lt;2000),"選択できません","選択できます"))</f>
        <v>選択できます</v>
      </c>
      <c r="K44" s="271"/>
      <c r="L44" s="271"/>
      <c r="M44" s="272"/>
      <c r="N44" s="60"/>
      <c r="O44" s="60"/>
      <c r="P44" s="61"/>
      <c r="Q44" s="38"/>
      <c r="R44" s="38"/>
      <c r="S44" s="38"/>
      <c r="T44" s="38"/>
      <c r="U44" s="38"/>
      <c r="V44" s="38"/>
      <c r="W44" s="38"/>
      <c r="X44" s="38"/>
      <c r="Y44" s="38"/>
      <c r="Z44" s="75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CE44" s="17"/>
    </row>
    <row r="45" spans="2:106" s="3" customFormat="1" ht="4.5" customHeight="1" thickBot="1">
      <c r="B45" s="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CE45" s="17"/>
      <c r="DB45" s="11"/>
    </row>
    <row r="46" spans="2:106" s="3" customFormat="1" ht="18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CE46" s="17"/>
      <c r="DB46" s="11"/>
    </row>
    <row r="47" spans="2:106" s="3" customFormat="1" ht="16.5" customHeight="1">
      <c r="B47" s="6"/>
      <c r="C47" s="62" t="s">
        <v>52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CE47" s="17"/>
      <c r="DB47" s="11"/>
    </row>
    <row r="48" spans="2:106" s="3" customFormat="1" ht="4.5" customHeight="1">
      <c r="B48" s="6"/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70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CE48" s="17"/>
      <c r="DB48" s="11"/>
    </row>
    <row r="49" spans="2:106" s="3" customFormat="1" ht="19.5" customHeight="1">
      <c r="B49" s="6"/>
      <c r="C49" s="71">
        <v>2</v>
      </c>
      <c r="D49" s="227" t="s">
        <v>32</v>
      </c>
      <c r="E49" s="228"/>
      <c r="F49" s="228"/>
      <c r="G49" s="228"/>
      <c r="H49" s="228"/>
      <c r="I49" s="228"/>
      <c r="J49" s="136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72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CE49" s="17"/>
      <c r="DB49" s="11"/>
    </row>
    <row r="50" spans="2:106" s="3" customFormat="1" ht="4.5" customHeight="1">
      <c r="B50" s="6"/>
      <c r="C50" s="73"/>
      <c r="D50" s="47"/>
      <c r="E50" s="48"/>
      <c r="F50" s="48"/>
      <c r="G50" s="48"/>
      <c r="H50" s="38"/>
      <c r="I50" s="3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72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CE50" s="17"/>
      <c r="DB50" s="11"/>
    </row>
    <row r="51" spans="2:83" ht="19.5" customHeight="1">
      <c r="B51" s="13"/>
      <c r="C51" s="74"/>
      <c r="D51" s="38"/>
      <c r="E51" s="137" t="s">
        <v>35</v>
      </c>
      <c r="F51" s="138"/>
      <c r="G51" s="138"/>
      <c r="H51" s="138"/>
      <c r="I51" s="138"/>
      <c r="J51" s="212">
        <f>IF($J$8=0,"0",IF($V$64&lt;50000," ",ROUNDDOWN($V$64*$Q$64,0)))</f>
        <v>8303</v>
      </c>
      <c r="K51" s="212"/>
      <c r="L51" s="212"/>
      <c r="M51" s="212"/>
      <c r="N51" s="59" t="s">
        <v>40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75"/>
      <c r="AA51" s="13"/>
      <c r="AB51" s="13"/>
      <c r="AC51" s="13"/>
      <c r="AD51" s="13"/>
      <c r="AH51" s="46"/>
      <c r="AI51" s="46"/>
      <c r="AJ51" s="46"/>
      <c r="AK51" s="46"/>
      <c r="CE51" s="17"/>
    </row>
    <row r="52" spans="2:83" ht="4.5" customHeight="1">
      <c r="B52" s="13"/>
      <c r="C52" s="74"/>
      <c r="D52" s="38"/>
      <c r="E52" s="53"/>
      <c r="F52" s="53"/>
      <c r="G52" s="53"/>
      <c r="H52" s="53"/>
      <c r="I52" s="53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75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CE52" s="17"/>
    </row>
    <row r="53" spans="2:83" ht="19.5" customHeight="1">
      <c r="B53" s="13"/>
      <c r="C53" s="74"/>
      <c r="D53" s="38"/>
      <c r="E53" s="137" t="s">
        <v>33</v>
      </c>
      <c r="F53" s="138"/>
      <c r="G53" s="138"/>
      <c r="H53" s="138"/>
      <c r="I53" s="138"/>
      <c r="J53" s="220">
        <f>IF($V$64&lt;50000," ",IF($G$64&lt;6,0,$U$53*$J$51))</f>
        <v>24909</v>
      </c>
      <c r="K53" s="220"/>
      <c r="L53" s="220"/>
      <c r="M53" s="220"/>
      <c r="N53" s="59" t="s">
        <v>40</v>
      </c>
      <c r="O53" s="171" t="s">
        <v>36</v>
      </c>
      <c r="P53" s="226"/>
      <c r="Q53" s="226"/>
      <c r="R53" s="226"/>
      <c r="S53" s="226"/>
      <c r="T53" s="226"/>
      <c r="U53" s="122">
        <v>3</v>
      </c>
      <c r="V53" s="123"/>
      <c r="W53" s="143" t="s">
        <v>37</v>
      </c>
      <c r="X53" s="143"/>
      <c r="Y53" s="38"/>
      <c r="Z53" s="75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CE53" s="17"/>
    </row>
    <row r="54" spans="2:83" ht="5.25" customHeight="1">
      <c r="B54" s="13"/>
      <c r="C54" s="74"/>
      <c r="D54" s="38"/>
      <c r="E54" s="53"/>
      <c r="F54" s="53"/>
      <c r="G54" s="53"/>
      <c r="H54" s="53"/>
      <c r="I54" s="53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75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CE54" s="17"/>
    </row>
    <row r="55" spans="2:83" ht="17.25" customHeight="1">
      <c r="B55" s="13"/>
      <c r="C55" s="74"/>
      <c r="D55" s="38"/>
      <c r="E55" s="265" t="s">
        <v>27</v>
      </c>
      <c r="F55" s="143"/>
      <c r="G55" s="143"/>
      <c r="H55" s="143"/>
      <c r="I55" s="53"/>
      <c r="J55" s="150">
        <f>IF($V$64&lt;50000," ",$G$64*$J$51+$J$53*$G$64/12*2)</f>
        <v>1046178</v>
      </c>
      <c r="K55" s="150"/>
      <c r="L55" s="150"/>
      <c r="M55" s="150"/>
      <c r="N55" s="53" t="s">
        <v>40</v>
      </c>
      <c r="O55" s="171" t="s">
        <v>28</v>
      </c>
      <c r="P55" s="226"/>
      <c r="Q55" s="226"/>
      <c r="R55" s="226"/>
      <c r="S55" s="226"/>
      <c r="T55" s="273">
        <f>IF(OR($J$8=0,$V$64&lt;50000),"0 ",$J$55-$V$64)</f>
        <v>46178</v>
      </c>
      <c r="U55" s="273"/>
      <c r="V55" s="273"/>
      <c r="W55" s="53" t="s">
        <v>40</v>
      </c>
      <c r="X55" s="38"/>
      <c r="Y55" s="38"/>
      <c r="Z55" s="75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CE55" s="17"/>
    </row>
    <row r="56" spans="2:83" ht="5.25" customHeight="1">
      <c r="B56" s="13"/>
      <c r="C56" s="74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75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CE56" s="17"/>
    </row>
    <row r="57" spans="2:83" ht="19.5" customHeight="1">
      <c r="B57" s="13"/>
      <c r="C57" s="74"/>
      <c r="D57" s="38"/>
      <c r="E57" s="135" t="s">
        <v>29</v>
      </c>
      <c r="F57" s="136"/>
      <c r="G57" s="136"/>
      <c r="H57" s="136"/>
      <c r="I57" s="136"/>
      <c r="J57" s="136"/>
      <c r="K57" s="136"/>
      <c r="L57" s="136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75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CE57" s="17"/>
    </row>
    <row r="58" spans="2:83" ht="19.5" customHeight="1">
      <c r="B58" s="13"/>
      <c r="C58" s="74"/>
      <c r="D58" s="38"/>
      <c r="E58" s="38"/>
      <c r="F58" s="230" t="s">
        <v>4</v>
      </c>
      <c r="G58" s="230"/>
      <c r="H58" s="230"/>
      <c r="I58" s="38"/>
      <c r="J58" s="38"/>
      <c r="K58" s="268">
        <f>IF($V$64&lt;50000," ",$J$8)</f>
        <v>300000</v>
      </c>
      <c r="L58" s="268"/>
      <c r="M58" s="268"/>
      <c r="N58" s="53" t="s">
        <v>40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75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CE58" s="17"/>
    </row>
    <row r="59" spans="2:83" ht="3.75" customHeight="1">
      <c r="B59" s="13"/>
      <c r="C59" s="74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75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CE59" s="17"/>
    </row>
    <row r="60" spans="2:83" ht="19.5" customHeight="1">
      <c r="B60" s="13"/>
      <c r="C60" s="74"/>
      <c r="D60" s="38"/>
      <c r="E60" s="38"/>
      <c r="F60" s="261" t="s">
        <v>8</v>
      </c>
      <c r="G60" s="262"/>
      <c r="H60" s="262"/>
      <c r="I60" s="262"/>
      <c r="J60" s="262"/>
      <c r="K60" s="262"/>
      <c r="L60" s="262"/>
      <c r="M60" s="262"/>
      <c r="N60" s="129">
        <f>IF($J$8=0,"0 ",($J$51+$J$14+$J$16)/$I$40)</f>
        <v>0.14167</v>
      </c>
      <c r="O60" s="129"/>
      <c r="P60" s="130"/>
      <c r="Q60" s="131" t="s">
        <v>31</v>
      </c>
      <c r="R60" s="131"/>
      <c r="S60" s="131"/>
      <c r="T60" s="131"/>
      <c r="U60" s="131"/>
      <c r="V60" s="131"/>
      <c r="W60" s="131"/>
      <c r="X60" s="131"/>
      <c r="Y60" s="131"/>
      <c r="Z60" s="132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CE60" s="17"/>
    </row>
    <row r="61" spans="2:83" ht="4.5" customHeight="1">
      <c r="B61" s="13"/>
      <c r="C61" s="74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75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CE61" s="17"/>
    </row>
    <row r="62" spans="2:37" ht="19.5" customHeight="1">
      <c r="B62" s="13"/>
      <c r="C62" s="74"/>
      <c r="D62" s="38"/>
      <c r="E62" s="38"/>
      <c r="F62" s="137" t="s">
        <v>30</v>
      </c>
      <c r="G62" s="138"/>
      <c r="H62" s="138"/>
      <c r="I62" s="138"/>
      <c r="J62" s="147" t="str">
        <f>IF($J$8=0," ",IF(OR($N$60&gt;30%,$J$51&lt;2000),"選択できません","選択できます"))</f>
        <v>選択できます</v>
      </c>
      <c r="K62" s="148"/>
      <c r="L62" s="148"/>
      <c r="M62" s="149"/>
      <c r="N62" s="60"/>
      <c r="O62" s="60"/>
      <c r="P62" s="61"/>
      <c r="Q62" s="38"/>
      <c r="R62" s="38"/>
      <c r="S62" s="38"/>
      <c r="T62" s="38"/>
      <c r="U62" s="38"/>
      <c r="V62" s="38"/>
      <c r="W62" s="38"/>
      <c r="X62" s="38"/>
      <c r="Y62" s="38"/>
      <c r="Z62" s="75"/>
      <c r="AA62" s="13"/>
      <c r="AB62" s="13"/>
      <c r="AC62" s="13"/>
      <c r="AD62" s="13"/>
      <c r="AE62" s="13"/>
      <c r="AI62" s="13"/>
      <c r="AJ62" s="13"/>
      <c r="AK62" s="13"/>
    </row>
    <row r="63" spans="2:37" ht="3.75" customHeight="1">
      <c r="B63" s="13"/>
      <c r="C63" s="74"/>
      <c r="D63" s="38"/>
      <c r="E63" s="38"/>
      <c r="F63" s="52"/>
      <c r="G63" s="53"/>
      <c r="H63" s="53"/>
      <c r="I63" s="53"/>
      <c r="J63" s="55"/>
      <c r="K63" s="56"/>
      <c r="L63" s="56"/>
      <c r="M63" s="57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75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2:37" ht="19.5" customHeight="1">
      <c r="B64" s="13"/>
      <c r="C64" s="74"/>
      <c r="D64" s="146" t="s">
        <v>23</v>
      </c>
      <c r="E64" s="146"/>
      <c r="F64" s="146"/>
      <c r="G64" s="264">
        <f>$H$29</f>
        <v>84</v>
      </c>
      <c r="H64" s="264"/>
      <c r="I64" s="146" t="s">
        <v>3</v>
      </c>
      <c r="J64" s="146"/>
      <c r="K64" s="146"/>
      <c r="L64" s="254">
        <f>+$U$53*100+$G$64</f>
        <v>384</v>
      </c>
      <c r="M64" s="254"/>
      <c r="N64" s="58"/>
      <c r="O64" s="146" t="s">
        <v>0</v>
      </c>
      <c r="P64" s="146"/>
      <c r="Q64" s="254">
        <f>IF($G$64=0," ",VLOOKUP('償還例'!$L$64,'賦金率'!$B$1:$D$1000,2,FALSE))</f>
        <v>0.00830307</v>
      </c>
      <c r="R64" s="254"/>
      <c r="S64" s="146" t="s">
        <v>20</v>
      </c>
      <c r="T64" s="146"/>
      <c r="U64" s="174"/>
      <c r="V64" s="173">
        <f>$H$27</f>
        <v>1000000</v>
      </c>
      <c r="W64" s="173"/>
      <c r="X64" s="173"/>
      <c r="Y64" s="38"/>
      <c r="Z64" s="75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2:106" s="3" customFormat="1" ht="4.5" customHeight="1" thickBot="1">
      <c r="B65" s="6"/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8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CE65" s="17"/>
      <c r="DB65" s="11"/>
    </row>
    <row r="66" spans="2:106" s="3" customFormat="1" ht="4.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CE66" s="17"/>
      <c r="DB66" s="11"/>
    </row>
    <row r="67" spans="2:106" s="3" customFormat="1" ht="4.5" customHeight="1">
      <c r="B67" s="6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CE67" s="17"/>
      <c r="DB67" s="11"/>
    </row>
    <row r="68" spans="2:106" s="3" customFormat="1" ht="19.5" customHeight="1">
      <c r="B68" s="6"/>
      <c r="C68" s="71">
        <v>3</v>
      </c>
      <c r="D68" s="227" t="s">
        <v>38</v>
      </c>
      <c r="E68" s="228"/>
      <c r="F68" s="228"/>
      <c r="G68" s="228"/>
      <c r="H68" s="228"/>
      <c r="I68" s="228"/>
      <c r="J68" s="136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72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CE68" s="17"/>
      <c r="DB68" s="11"/>
    </row>
    <row r="69" spans="2:106" s="3" customFormat="1" ht="4.5" customHeight="1">
      <c r="B69" s="6"/>
      <c r="C69" s="73"/>
      <c r="D69" s="47"/>
      <c r="E69" s="48"/>
      <c r="F69" s="48"/>
      <c r="G69" s="48"/>
      <c r="H69" s="38"/>
      <c r="I69" s="38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72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CE69" s="17"/>
      <c r="DB69" s="11"/>
    </row>
    <row r="70" spans="2:83" ht="19.5" customHeight="1">
      <c r="B70" s="13"/>
      <c r="C70" s="74"/>
      <c r="D70" s="38"/>
      <c r="E70" s="137" t="s">
        <v>35</v>
      </c>
      <c r="F70" s="138"/>
      <c r="G70" s="138"/>
      <c r="H70" s="138"/>
      <c r="I70" s="138"/>
      <c r="J70" s="212">
        <f>IF($J$8=0,"0",IF($V$83&lt;50000," ",ROUNDDOWN($V$83*$Q$83,0)))</f>
        <v>6795</v>
      </c>
      <c r="K70" s="212"/>
      <c r="L70" s="212"/>
      <c r="M70" s="212"/>
      <c r="N70" s="61" t="s">
        <v>40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75"/>
      <c r="AA70" s="13"/>
      <c r="AB70" s="13"/>
      <c r="AC70" s="13"/>
      <c r="AD70" s="13"/>
      <c r="AE70" s="13"/>
      <c r="CE70" s="17"/>
    </row>
    <row r="71" spans="2:83" ht="4.5" customHeight="1">
      <c r="B71" s="13"/>
      <c r="C71" s="74"/>
      <c r="D71" s="38"/>
      <c r="E71" s="53"/>
      <c r="F71" s="53"/>
      <c r="G71" s="53"/>
      <c r="H71" s="53"/>
      <c r="I71" s="53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75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CE71" s="17"/>
    </row>
    <row r="72" spans="2:83" ht="19.5" customHeight="1">
      <c r="B72" s="13"/>
      <c r="C72" s="74"/>
      <c r="D72" s="38"/>
      <c r="E72" s="137" t="s">
        <v>33</v>
      </c>
      <c r="F72" s="138"/>
      <c r="G72" s="138"/>
      <c r="H72" s="138"/>
      <c r="I72" s="138"/>
      <c r="J72" s="220">
        <f>IF($V$83&lt;50000," ",IF($G$83&lt;6,0,$U$72*$J$70))</f>
        <v>33975</v>
      </c>
      <c r="K72" s="220"/>
      <c r="L72" s="220"/>
      <c r="M72" s="220"/>
      <c r="N72" s="61" t="s">
        <v>40</v>
      </c>
      <c r="O72" s="171" t="s">
        <v>36</v>
      </c>
      <c r="P72" s="226"/>
      <c r="Q72" s="226"/>
      <c r="R72" s="226"/>
      <c r="S72" s="226"/>
      <c r="T72" s="226"/>
      <c r="U72" s="122">
        <v>5</v>
      </c>
      <c r="V72" s="123"/>
      <c r="W72" s="143" t="s">
        <v>37</v>
      </c>
      <c r="X72" s="143"/>
      <c r="Y72" s="38"/>
      <c r="Z72" s="75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CE72" s="17"/>
    </row>
    <row r="73" spans="2:83" ht="5.25" customHeight="1">
      <c r="B73" s="13"/>
      <c r="C73" s="74"/>
      <c r="D73" s="38"/>
      <c r="E73" s="53"/>
      <c r="F73" s="53"/>
      <c r="G73" s="53"/>
      <c r="H73" s="53"/>
      <c r="I73" s="53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75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CE73" s="17"/>
    </row>
    <row r="74" spans="2:83" ht="17.25" customHeight="1">
      <c r="B74" s="13"/>
      <c r="C74" s="74"/>
      <c r="D74" s="38"/>
      <c r="E74" s="265" t="s">
        <v>27</v>
      </c>
      <c r="F74" s="143"/>
      <c r="G74" s="143"/>
      <c r="H74" s="143"/>
      <c r="I74" s="53"/>
      <c r="J74" s="150">
        <f>IF($V$83&lt;50000," ",$G$83*$J$70+$J$72*$G$83/12*2)</f>
        <v>1046430</v>
      </c>
      <c r="K74" s="150"/>
      <c r="L74" s="150"/>
      <c r="M74" s="150"/>
      <c r="N74" s="38" t="s">
        <v>40</v>
      </c>
      <c r="O74" s="171" t="s">
        <v>28</v>
      </c>
      <c r="P74" s="226"/>
      <c r="Q74" s="226"/>
      <c r="R74" s="226"/>
      <c r="S74" s="226"/>
      <c r="T74" s="273">
        <f>IF(OR($J$8=0,$V$83&lt;50000),"0 ",$J$74-$V$83)</f>
        <v>46430</v>
      </c>
      <c r="U74" s="273"/>
      <c r="V74" s="273"/>
      <c r="W74" s="38" t="s">
        <v>40</v>
      </c>
      <c r="X74" s="38"/>
      <c r="Y74" s="38"/>
      <c r="Z74" s="75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CE74" s="17"/>
    </row>
    <row r="75" spans="2:83" ht="5.25" customHeight="1">
      <c r="B75" s="13"/>
      <c r="C75" s="74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75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CE75" s="17"/>
    </row>
    <row r="76" spans="2:83" ht="19.5" customHeight="1">
      <c r="B76" s="13"/>
      <c r="C76" s="74"/>
      <c r="D76" s="38"/>
      <c r="E76" s="135" t="s">
        <v>29</v>
      </c>
      <c r="F76" s="136"/>
      <c r="G76" s="136"/>
      <c r="H76" s="136"/>
      <c r="I76" s="136"/>
      <c r="J76" s="136"/>
      <c r="K76" s="136"/>
      <c r="L76" s="136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75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CE76" s="17"/>
    </row>
    <row r="77" spans="2:83" ht="19.5" customHeight="1">
      <c r="B77" s="13"/>
      <c r="C77" s="74"/>
      <c r="D77" s="38"/>
      <c r="E77" s="38"/>
      <c r="F77" s="230" t="s">
        <v>4</v>
      </c>
      <c r="G77" s="230"/>
      <c r="H77" s="230"/>
      <c r="I77" s="38"/>
      <c r="J77" s="38"/>
      <c r="K77" s="263">
        <f>IF($J$18&lt;50000," ",$J$8)</f>
        <v>300000</v>
      </c>
      <c r="L77" s="263"/>
      <c r="M77" s="263"/>
      <c r="N77" s="38" t="s">
        <v>40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75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CE77" s="17"/>
    </row>
    <row r="78" spans="2:83" ht="3.75" customHeight="1">
      <c r="B78" s="13"/>
      <c r="C78" s="74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75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CE78" s="17"/>
    </row>
    <row r="79" spans="2:83" ht="19.5" customHeight="1">
      <c r="B79" s="13"/>
      <c r="C79" s="74"/>
      <c r="D79" s="38"/>
      <c r="E79" s="38"/>
      <c r="F79" s="261" t="s">
        <v>8</v>
      </c>
      <c r="G79" s="262"/>
      <c r="H79" s="262"/>
      <c r="I79" s="262"/>
      <c r="J79" s="262"/>
      <c r="K79" s="262"/>
      <c r="L79" s="262"/>
      <c r="M79" s="262"/>
      <c r="N79" s="129">
        <f>IF($J$8=0,"0 ",($J$70+$J$14+$J$16)/$I$40)</f>
        <v>0.13664333333333334</v>
      </c>
      <c r="O79" s="129"/>
      <c r="P79" s="172"/>
      <c r="Q79" s="131" t="s">
        <v>31</v>
      </c>
      <c r="R79" s="131"/>
      <c r="S79" s="131"/>
      <c r="T79" s="131"/>
      <c r="U79" s="131"/>
      <c r="V79" s="131"/>
      <c r="W79" s="131"/>
      <c r="X79" s="131"/>
      <c r="Y79" s="131"/>
      <c r="Z79" s="132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CE79" s="17"/>
    </row>
    <row r="80" spans="2:83" ht="4.5" customHeight="1">
      <c r="B80" s="13"/>
      <c r="C80" s="74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75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CE80" s="17"/>
    </row>
    <row r="81" spans="2:37" ht="19.5" customHeight="1">
      <c r="B81" s="13"/>
      <c r="C81" s="74"/>
      <c r="D81" s="38"/>
      <c r="E81" s="38"/>
      <c r="F81" s="137" t="s">
        <v>30</v>
      </c>
      <c r="G81" s="138"/>
      <c r="H81" s="138"/>
      <c r="I81" s="138"/>
      <c r="J81" s="147" t="str">
        <f>IF($J$8=0," ",IF(OR($N$79&gt;30%,$J$70&lt;2000),"選択できません","選択できます"))</f>
        <v>選択できます</v>
      </c>
      <c r="K81" s="147"/>
      <c r="L81" s="147"/>
      <c r="M81" s="149"/>
      <c r="N81" s="60"/>
      <c r="O81" s="60"/>
      <c r="P81" s="61"/>
      <c r="Q81" s="38"/>
      <c r="R81" s="38"/>
      <c r="S81" s="38"/>
      <c r="T81" s="38"/>
      <c r="U81" s="38"/>
      <c r="V81" s="38"/>
      <c r="W81" s="38"/>
      <c r="X81" s="38"/>
      <c r="Y81" s="38"/>
      <c r="Z81" s="75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2:37" ht="3.75" customHeight="1">
      <c r="B82" s="13"/>
      <c r="C82" s="74"/>
      <c r="D82" s="38"/>
      <c r="E82" s="38"/>
      <c r="F82" s="52"/>
      <c r="G82" s="53"/>
      <c r="H82" s="53"/>
      <c r="I82" s="53"/>
      <c r="J82" s="55"/>
      <c r="K82" s="55"/>
      <c r="L82" s="55"/>
      <c r="M82" s="57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75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2:37" ht="19.5" customHeight="1">
      <c r="B83" s="13"/>
      <c r="C83" s="74"/>
      <c r="D83" s="146" t="s">
        <v>23</v>
      </c>
      <c r="E83" s="146"/>
      <c r="F83" s="146"/>
      <c r="G83" s="264">
        <f>$H$29</f>
        <v>84</v>
      </c>
      <c r="H83" s="264"/>
      <c r="I83" s="146" t="s">
        <v>3</v>
      </c>
      <c r="J83" s="146"/>
      <c r="K83" s="146"/>
      <c r="L83" s="254">
        <f>+$U$72*100+$G$83</f>
        <v>584</v>
      </c>
      <c r="M83" s="254"/>
      <c r="N83" s="58"/>
      <c r="O83" s="146" t="s">
        <v>0</v>
      </c>
      <c r="P83" s="146"/>
      <c r="Q83" s="254">
        <f>IF($G$83=0," ",VLOOKUP('償還例'!$L$83,'賦金率'!$B$1:$D$1000,2,FALSE))</f>
        <v>0.00679558</v>
      </c>
      <c r="R83" s="254"/>
      <c r="S83" s="146" t="s">
        <v>20</v>
      </c>
      <c r="T83" s="146"/>
      <c r="U83" s="174"/>
      <c r="V83" s="173">
        <f>$H$27</f>
        <v>1000000</v>
      </c>
      <c r="W83" s="173"/>
      <c r="X83" s="173"/>
      <c r="Y83" s="173"/>
      <c r="Z83" s="229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2:37" ht="4.5" customHeight="1" thickBot="1">
      <c r="B84" s="13"/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1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="39" customFormat="1" ht="8.25" customHeight="1">
      <c r="CE85" s="40"/>
    </row>
    <row r="86" spans="2:83" s="39" customFormat="1" ht="5.25" customHeight="1">
      <c r="B86" s="41"/>
      <c r="C86" s="41"/>
      <c r="D86" s="41"/>
      <c r="E86" s="41"/>
      <c r="F86" s="41"/>
      <c r="G86" s="41"/>
      <c r="H86" s="260"/>
      <c r="I86" s="260"/>
      <c r="J86" s="260"/>
      <c r="K86" s="260"/>
      <c r="L86" s="260"/>
      <c r="M86" s="41"/>
      <c r="CE86" s="40"/>
    </row>
    <row r="87" spans="2:83" s="39" customFormat="1" ht="19.5" customHeight="1" hidden="1">
      <c r="B87" s="41"/>
      <c r="C87" s="42"/>
      <c r="D87" s="42"/>
      <c r="E87" s="42"/>
      <c r="F87" s="42"/>
      <c r="G87" s="42"/>
      <c r="H87" s="43"/>
      <c r="I87" s="43"/>
      <c r="J87" s="43"/>
      <c r="K87" s="43"/>
      <c r="L87" s="43"/>
      <c r="M87" s="43"/>
      <c r="N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CE87" s="40"/>
    </row>
    <row r="88" spans="3:26" ht="19.5" customHeight="1" hidden="1">
      <c r="C88" s="235" t="s">
        <v>61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X88" s="233" t="s">
        <v>21</v>
      </c>
      <c r="Y88" s="233"/>
      <c r="Z88" s="233"/>
    </row>
    <row r="89" spans="3:26" ht="19.5" customHeight="1" hidden="1" thickBot="1"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X89" s="234"/>
      <c r="Y89" s="234"/>
      <c r="Z89" s="234"/>
    </row>
    <row r="90" spans="3:40" ht="19.5" customHeight="1" hidden="1" thickBot="1">
      <c r="C90" s="237" t="s">
        <v>12</v>
      </c>
      <c r="D90" s="238"/>
      <c r="E90" s="239"/>
      <c r="F90" s="239"/>
      <c r="G90" s="240"/>
      <c r="H90" s="199" t="s">
        <v>20</v>
      </c>
      <c r="I90" s="199"/>
      <c r="J90" s="199"/>
      <c r="K90" s="199"/>
      <c r="L90" s="191" t="s">
        <v>18</v>
      </c>
      <c r="M90" s="191"/>
      <c r="N90" s="192"/>
      <c r="O90" s="252" t="s">
        <v>17</v>
      </c>
      <c r="P90" s="252"/>
      <c r="Q90" s="252"/>
      <c r="R90" s="252"/>
      <c r="S90" s="252"/>
      <c r="T90" s="192"/>
      <c r="U90" s="188" t="s">
        <v>17</v>
      </c>
      <c r="V90" s="188"/>
      <c r="W90" s="188"/>
      <c r="X90" s="188"/>
      <c r="Y90" s="189"/>
      <c r="Z90" s="190"/>
      <c r="AB90" s="176" t="s">
        <v>15</v>
      </c>
      <c r="AC90" s="177"/>
      <c r="AD90" s="177"/>
      <c r="AE90" s="178"/>
      <c r="AF90" s="178"/>
      <c r="AG90" s="178"/>
      <c r="AH90" s="178"/>
      <c r="AI90" s="178"/>
      <c r="AJ90" s="178"/>
      <c r="AK90" s="179"/>
      <c r="AL90" s="179"/>
      <c r="AM90" s="179"/>
      <c r="AN90" s="180"/>
    </row>
    <row r="91" spans="3:40" ht="19.5" customHeight="1" hidden="1">
      <c r="C91" s="241"/>
      <c r="D91" s="242"/>
      <c r="E91" s="243"/>
      <c r="F91" s="243"/>
      <c r="G91" s="244"/>
      <c r="H91" s="200"/>
      <c r="I91" s="200"/>
      <c r="J91" s="200"/>
      <c r="K91" s="200"/>
      <c r="L91" s="193"/>
      <c r="M91" s="193"/>
      <c r="N91" s="187"/>
      <c r="O91" s="280" t="s">
        <v>19</v>
      </c>
      <c r="P91" s="280"/>
      <c r="Q91" s="187"/>
      <c r="R91" s="249">
        <v>3</v>
      </c>
      <c r="S91" s="249"/>
      <c r="T91" s="187"/>
      <c r="U91" s="221" t="s">
        <v>19</v>
      </c>
      <c r="V91" s="221"/>
      <c r="W91" s="187"/>
      <c r="X91" s="284">
        <v>5</v>
      </c>
      <c r="Y91" s="285"/>
      <c r="Z91" s="286"/>
      <c r="AB91" s="364" t="s">
        <v>59</v>
      </c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6"/>
    </row>
    <row r="92" spans="3:40" ht="19.5" customHeight="1" hidden="1">
      <c r="C92" s="245"/>
      <c r="D92" s="246"/>
      <c r="E92" s="247"/>
      <c r="F92" s="247"/>
      <c r="G92" s="248"/>
      <c r="H92" s="201"/>
      <c r="I92" s="201"/>
      <c r="J92" s="201"/>
      <c r="K92" s="201"/>
      <c r="L92" s="194" t="s">
        <v>11</v>
      </c>
      <c r="M92" s="194"/>
      <c r="N92" s="195"/>
      <c r="O92" s="250" t="s">
        <v>11</v>
      </c>
      <c r="P92" s="250"/>
      <c r="Q92" s="195"/>
      <c r="R92" s="250" t="s">
        <v>26</v>
      </c>
      <c r="S92" s="250"/>
      <c r="T92" s="195"/>
      <c r="U92" s="222" t="s">
        <v>11</v>
      </c>
      <c r="V92" s="222"/>
      <c r="W92" s="195"/>
      <c r="X92" s="222" t="s">
        <v>26</v>
      </c>
      <c r="Y92" s="287"/>
      <c r="Z92" s="288"/>
      <c r="AB92" s="319" t="s">
        <v>10</v>
      </c>
      <c r="AC92" s="320"/>
      <c r="AD92" s="321"/>
      <c r="AE92" s="181" t="s">
        <v>13</v>
      </c>
      <c r="AF92" s="181"/>
      <c r="AG92" s="181"/>
      <c r="AH92" s="181"/>
      <c r="AI92" s="181"/>
      <c r="AJ92" s="181" t="s">
        <v>14</v>
      </c>
      <c r="AK92" s="182"/>
      <c r="AL92" s="182"/>
      <c r="AM92" s="182"/>
      <c r="AN92" s="183"/>
    </row>
    <row r="93" spans="3:40" ht="19.5" customHeight="1" hidden="1">
      <c r="C93" s="275">
        <v>6</v>
      </c>
      <c r="D93" s="276"/>
      <c r="E93" s="305" t="s">
        <v>22</v>
      </c>
      <c r="F93" s="305"/>
      <c r="G93" s="306"/>
      <c r="H93" s="218">
        <v>40000</v>
      </c>
      <c r="I93" s="185"/>
      <c r="J93" s="185"/>
      <c r="K93" s="185"/>
      <c r="L93" s="196">
        <f>ROUNDDOWN(AB93*H93,0)</f>
        <v>6691</v>
      </c>
      <c r="M93" s="196"/>
      <c r="N93" s="185"/>
      <c r="O93" s="251" t="s">
        <v>24</v>
      </c>
      <c r="P93" s="251"/>
      <c r="Q93" s="251"/>
      <c r="R93" s="251"/>
      <c r="S93" s="251"/>
      <c r="T93" s="185"/>
      <c r="U93" s="223" t="s">
        <v>24</v>
      </c>
      <c r="V93" s="223"/>
      <c r="W93" s="223"/>
      <c r="X93" s="223"/>
      <c r="Y93" s="224"/>
      <c r="Z93" s="225"/>
      <c r="AB93" s="322">
        <f>VLOOKUP('償還例'!$C$93,'賦金率'!$B$2:$D$1000,2,FALSE)</f>
        <v>0.1672797</v>
      </c>
      <c r="AC93" s="323"/>
      <c r="AD93" s="324"/>
      <c r="AE93" s="325">
        <f>VLOOKUP('償還例'!AH93,'賦金率'!$B$1:$D$1000,2,FALSE)</f>
        <v>0.11161734</v>
      </c>
      <c r="AF93" s="323"/>
      <c r="AG93" s="324"/>
      <c r="AH93" s="331">
        <f>+$R$91*100+$C$93</f>
        <v>306</v>
      </c>
      <c r="AI93" s="332"/>
      <c r="AJ93" s="339">
        <f>VLOOKUP('償還例'!$AM$93,'賦金率'!$B$1:$D$1000,2,FALSE)</f>
        <v>0.09135234</v>
      </c>
      <c r="AK93" s="340"/>
      <c r="AL93" s="327"/>
      <c r="AM93" s="331">
        <f>+$X$91*100+$C$93</f>
        <v>506</v>
      </c>
      <c r="AN93" s="333"/>
    </row>
    <row r="94" spans="3:40" ht="19.5" customHeight="1" hidden="1">
      <c r="C94" s="277"/>
      <c r="D94" s="278"/>
      <c r="E94" s="307"/>
      <c r="F94" s="307"/>
      <c r="G94" s="308"/>
      <c r="H94" s="219">
        <v>100000</v>
      </c>
      <c r="I94" s="211"/>
      <c r="J94" s="211"/>
      <c r="K94" s="211"/>
      <c r="L94" s="217">
        <f>ROUNDDOWN(AB94*H94,0)</f>
        <v>16727</v>
      </c>
      <c r="M94" s="217"/>
      <c r="N94" s="211"/>
      <c r="O94" s="210">
        <f>ROUNDDOWN(H94*AE94,0)</f>
        <v>11161</v>
      </c>
      <c r="P94" s="210"/>
      <c r="Q94" s="211"/>
      <c r="R94" s="210">
        <f>IF($C$93&lt;6,0,O94*$R$91)</f>
        <v>33483</v>
      </c>
      <c r="S94" s="210"/>
      <c r="T94" s="211"/>
      <c r="U94" s="289">
        <f>ROUNDDOWN(H94*AJ94,0)</f>
        <v>9135</v>
      </c>
      <c r="V94" s="289"/>
      <c r="W94" s="211"/>
      <c r="X94" s="289">
        <f>IF($C$93&lt;6,0,U94*$X$91)</f>
        <v>45675</v>
      </c>
      <c r="Y94" s="290"/>
      <c r="Z94" s="291"/>
      <c r="AB94" s="334">
        <f>VLOOKUP('償還例'!$C$93,'賦金率'!$B$2:$D$1000,2,FALSE)</f>
        <v>0.1672797</v>
      </c>
      <c r="AC94" s="335"/>
      <c r="AD94" s="336"/>
      <c r="AE94" s="337">
        <f>VLOOKUP('償還例'!AH94,'賦金率'!$B$1:$D$1000,2,FALSE)</f>
        <v>0.11161734</v>
      </c>
      <c r="AF94" s="335"/>
      <c r="AG94" s="338"/>
      <c r="AH94" s="341">
        <f>+$R$91*100+$C$93</f>
        <v>306</v>
      </c>
      <c r="AI94" s="342"/>
      <c r="AJ94" s="359">
        <f>VLOOKUP('償還例'!$AM$93,'賦金率'!$B$1:$D$1000,2,FALSE)</f>
        <v>0.09135234</v>
      </c>
      <c r="AK94" s="360"/>
      <c r="AL94" s="336"/>
      <c r="AM94" s="341">
        <f>+$X$91*100+$C$93</f>
        <v>506</v>
      </c>
      <c r="AN94" s="343"/>
    </row>
    <row r="95" spans="3:40" ht="19.5" customHeight="1" hidden="1">
      <c r="C95" s="255">
        <v>12</v>
      </c>
      <c r="D95" s="256"/>
      <c r="E95" s="309" t="s">
        <v>22</v>
      </c>
      <c r="F95" s="309"/>
      <c r="G95" s="310"/>
      <c r="H95" s="197">
        <v>50000</v>
      </c>
      <c r="I95" s="198"/>
      <c r="J95" s="198"/>
      <c r="K95" s="198"/>
      <c r="L95" s="231">
        <f aca="true" t="shared" si="0" ref="L95:L114">ROUNDDOWN(AB95*H95,0)</f>
        <v>4195</v>
      </c>
      <c r="M95" s="231"/>
      <c r="N95" s="198"/>
      <c r="O95" s="274">
        <f aca="true" t="shared" si="1" ref="O95:O114">ROUNDDOWN(H95*AE95,0)</f>
        <v>2799</v>
      </c>
      <c r="P95" s="274"/>
      <c r="Q95" s="198"/>
      <c r="R95" s="274">
        <f>IF($C$95&lt;6,0,O95*$R$91)</f>
        <v>8397</v>
      </c>
      <c r="S95" s="274"/>
      <c r="T95" s="198"/>
      <c r="U95" s="292">
        <f aca="true" t="shared" si="2" ref="U95:U114">ROUNDDOWN(H95*AJ95,0)</f>
        <v>2290</v>
      </c>
      <c r="V95" s="292"/>
      <c r="W95" s="198"/>
      <c r="X95" s="292">
        <f>IF($C$95&lt;6,0,U95*$X$91)</f>
        <v>11450</v>
      </c>
      <c r="Y95" s="293"/>
      <c r="Z95" s="294"/>
      <c r="AB95" s="322">
        <f>VLOOKUP('償還例'!$C$95,'賦金率'!$B$2:$D$1000,2,FALSE)</f>
        <v>0.08390317</v>
      </c>
      <c r="AC95" s="326"/>
      <c r="AD95" s="327"/>
      <c r="AE95" s="325">
        <f>VLOOKUP('償還例'!AH95,'賦金率'!$B$1:$D$1000,2,FALSE)</f>
        <v>0.05598438</v>
      </c>
      <c r="AF95" s="323"/>
      <c r="AG95" s="324"/>
      <c r="AH95" s="331">
        <f>+$R$91*100+$C$95</f>
        <v>312</v>
      </c>
      <c r="AI95" s="332"/>
      <c r="AJ95" s="339">
        <f>VLOOKUP('償還例'!$AM$95,'賦金率'!$B$1:$D$1000,2,FALSE)</f>
        <v>0.04581997</v>
      </c>
      <c r="AK95" s="326"/>
      <c r="AL95" s="327"/>
      <c r="AM95" s="331">
        <f>+$X$91*100+$C$95</f>
        <v>512</v>
      </c>
      <c r="AN95" s="333"/>
    </row>
    <row r="96" spans="3:40" ht="19.5" customHeight="1" hidden="1">
      <c r="C96" s="255"/>
      <c r="D96" s="257"/>
      <c r="E96" s="311"/>
      <c r="F96" s="311"/>
      <c r="G96" s="312"/>
      <c r="H96" s="253">
        <v>200000</v>
      </c>
      <c r="I96" s="187"/>
      <c r="J96" s="187"/>
      <c r="K96" s="187"/>
      <c r="L96" s="186">
        <f t="shared" si="0"/>
        <v>16780</v>
      </c>
      <c r="M96" s="186"/>
      <c r="N96" s="187"/>
      <c r="O96" s="279">
        <f t="shared" si="1"/>
        <v>11196</v>
      </c>
      <c r="P96" s="279"/>
      <c r="Q96" s="187"/>
      <c r="R96" s="279">
        <f>IF($C$95&lt;6,0,O96*$R$91)</f>
        <v>33588</v>
      </c>
      <c r="S96" s="279"/>
      <c r="T96" s="187"/>
      <c r="U96" s="295">
        <f t="shared" si="2"/>
        <v>9163</v>
      </c>
      <c r="V96" s="295"/>
      <c r="W96" s="187"/>
      <c r="X96" s="295">
        <f>IF($C$95&lt;6,0,U96*$X$91)</f>
        <v>45815</v>
      </c>
      <c r="Y96" s="296"/>
      <c r="Z96" s="286"/>
      <c r="AB96" s="328">
        <f>VLOOKUP('償還例'!$C$95,'賦金率'!$B$2:$D$1000,2,FALSE)</f>
        <v>0.08390317</v>
      </c>
      <c r="AC96" s="329"/>
      <c r="AD96" s="330"/>
      <c r="AE96" s="345">
        <f>VLOOKUP('償還例'!AH96,'賦金率'!$B$1:$D$1000,2,FALSE)</f>
        <v>0.05598438</v>
      </c>
      <c r="AF96" s="346"/>
      <c r="AG96" s="347"/>
      <c r="AH96" s="348">
        <f>+$R$91*100+$C$95</f>
        <v>312</v>
      </c>
      <c r="AI96" s="349"/>
      <c r="AJ96" s="356">
        <f>VLOOKUP('償還例'!$AM$95,'賦金率'!$B$1:$D$1000,2,FALSE)</f>
        <v>0.04581997</v>
      </c>
      <c r="AK96" s="329"/>
      <c r="AL96" s="330"/>
      <c r="AM96" s="348">
        <f>+$X$91*100+$C$95</f>
        <v>512</v>
      </c>
      <c r="AN96" s="361"/>
    </row>
    <row r="97" spans="3:40" ht="19.5" customHeight="1" hidden="1">
      <c r="C97" s="255"/>
      <c r="D97" s="257"/>
      <c r="E97" s="311"/>
      <c r="F97" s="311"/>
      <c r="G97" s="312"/>
      <c r="H97" s="253">
        <v>400000</v>
      </c>
      <c r="I97" s="187"/>
      <c r="J97" s="187"/>
      <c r="K97" s="187"/>
      <c r="L97" s="186">
        <f t="shared" si="0"/>
        <v>33561</v>
      </c>
      <c r="M97" s="186"/>
      <c r="N97" s="187"/>
      <c r="O97" s="279">
        <f t="shared" si="1"/>
        <v>22393</v>
      </c>
      <c r="P97" s="279"/>
      <c r="Q97" s="187"/>
      <c r="R97" s="279">
        <f>IF($C$95&lt;6,0,O97*$R$91)</f>
        <v>67179</v>
      </c>
      <c r="S97" s="279"/>
      <c r="T97" s="187"/>
      <c r="U97" s="295">
        <f t="shared" si="2"/>
        <v>18327</v>
      </c>
      <c r="V97" s="295"/>
      <c r="W97" s="187"/>
      <c r="X97" s="295">
        <f>IF($C$95&lt;6,0,U97*$X$91)</f>
        <v>91635</v>
      </c>
      <c r="Y97" s="296"/>
      <c r="Z97" s="286"/>
      <c r="AB97" s="328">
        <f>VLOOKUP('償還例'!$C$95,'賦金率'!$B$2:$D$1000,2,FALSE)</f>
        <v>0.08390317</v>
      </c>
      <c r="AC97" s="329"/>
      <c r="AD97" s="330"/>
      <c r="AE97" s="345">
        <f>VLOOKUP('償還例'!AH97,'賦金率'!$B$1:$D$1000,2,FALSE)</f>
        <v>0.05598438</v>
      </c>
      <c r="AF97" s="346"/>
      <c r="AG97" s="347"/>
      <c r="AH97" s="348">
        <f>+$R$91*100+$C$95</f>
        <v>312</v>
      </c>
      <c r="AI97" s="349"/>
      <c r="AJ97" s="356">
        <f>VLOOKUP('償還例'!$AM$95,'賦金率'!$B$1:$D$1000,2,FALSE)</f>
        <v>0.04581997</v>
      </c>
      <c r="AK97" s="329"/>
      <c r="AL97" s="330"/>
      <c r="AM97" s="348">
        <f>+$X$91*100+$C$95</f>
        <v>512</v>
      </c>
      <c r="AN97" s="361"/>
    </row>
    <row r="98" spans="3:40" ht="19.5" customHeight="1" hidden="1">
      <c r="C98" s="255"/>
      <c r="D98" s="256"/>
      <c r="E98" s="313"/>
      <c r="F98" s="313"/>
      <c r="G98" s="314"/>
      <c r="H98" s="258">
        <v>800000</v>
      </c>
      <c r="I98" s="195"/>
      <c r="J98" s="195"/>
      <c r="K98" s="195"/>
      <c r="L98" s="232">
        <f t="shared" si="0"/>
        <v>67122</v>
      </c>
      <c r="M98" s="232"/>
      <c r="N98" s="195"/>
      <c r="O98" s="208">
        <f t="shared" si="1"/>
        <v>44787</v>
      </c>
      <c r="P98" s="208"/>
      <c r="Q98" s="195"/>
      <c r="R98" s="208">
        <f>IF($C$95&lt;6,0,O98*$R$91)</f>
        <v>134361</v>
      </c>
      <c r="S98" s="208"/>
      <c r="T98" s="195"/>
      <c r="U98" s="299">
        <f t="shared" si="2"/>
        <v>36655</v>
      </c>
      <c r="V98" s="299"/>
      <c r="W98" s="195"/>
      <c r="X98" s="299">
        <f>IF($C$95&lt;6,0,U98*$X$91)</f>
        <v>183275</v>
      </c>
      <c r="Y98" s="300"/>
      <c r="Z98" s="288"/>
      <c r="AB98" s="334">
        <f>VLOOKUP('償還例'!$C$95,'賦金率'!$B$2:$D$1000,2,FALSE)</f>
        <v>0.08390317</v>
      </c>
      <c r="AC98" s="344"/>
      <c r="AD98" s="336"/>
      <c r="AE98" s="337">
        <f>VLOOKUP('償還例'!AH98,'賦金率'!$B$1:$D$1000,2,FALSE)</f>
        <v>0.05598438</v>
      </c>
      <c r="AF98" s="335"/>
      <c r="AG98" s="338"/>
      <c r="AH98" s="341">
        <f>+$R$91*100+$C$95</f>
        <v>312</v>
      </c>
      <c r="AI98" s="342"/>
      <c r="AJ98" s="359">
        <f>VLOOKUP('償還例'!$AM$95,'賦金率'!$B$1:$D$1000,2,FALSE)</f>
        <v>0.04581997</v>
      </c>
      <c r="AK98" s="344"/>
      <c r="AL98" s="336"/>
      <c r="AM98" s="341">
        <f>+$X$91*100+$C$95</f>
        <v>512</v>
      </c>
      <c r="AN98" s="343"/>
    </row>
    <row r="99" spans="3:40" ht="19.5" customHeight="1" hidden="1">
      <c r="C99" s="275">
        <v>24</v>
      </c>
      <c r="D99" s="276"/>
      <c r="E99" s="305" t="s">
        <v>22</v>
      </c>
      <c r="F99" s="305"/>
      <c r="G99" s="306"/>
      <c r="H99" s="259">
        <v>100000</v>
      </c>
      <c r="I99" s="185"/>
      <c r="J99" s="185"/>
      <c r="K99" s="185"/>
      <c r="L99" s="184">
        <f t="shared" si="0"/>
        <v>4221</v>
      </c>
      <c r="M99" s="184"/>
      <c r="N99" s="185"/>
      <c r="O99" s="209">
        <f t="shared" si="1"/>
        <v>2816</v>
      </c>
      <c r="P99" s="209"/>
      <c r="Q99" s="185"/>
      <c r="R99" s="209">
        <f>IF($C$99&lt;6,0,O99*$R$91)</f>
        <v>8448</v>
      </c>
      <c r="S99" s="209"/>
      <c r="T99" s="185"/>
      <c r="U99" s="297">
        <f t="shared" si="2"/>
        <v>2305</v>
      </c>
      <c r="V99" s="297"/>
      <c r="W99" s="185"/>
      <c r="X99" s="297">
        <f>IF($C$99&lt;6,0,U99*$X$91)</f>
        <v>11525</v>
      </c>
      <c r="Y99" s="298"/>
      <c r="Z99" s="225"/>
      <c r="AB99" s="322">
        <f>VLOOKUP('償還例'!$C$99,'賦金率'!$B$2:$D$1000,2,FALSE)</f>
        <v>0.04221574</v>
      </c>
      <c r="AC99" s="326"/>
      <c r="AD99" s="327"/>
      <c r="AE99" s="325">
        <f>VLOOKUP('償還例'!AH99,'賦金率'!$B$1:$D$1000,2,FALSE)</f>
        <v>0.02816844</v>
      </c>
      <c r="AF99" s="323"/>
      <c r="AG99" s="324"/>
      <c r="AH99" s="331">
        <f>+$R$91*100+$C$99</f>
        <v>324</v>
      </c>
      <c r="AI99" s="332"/>
      <c r="AJ99" s="339">
        <f>VLOOKUP('償還例'!$AM$99,'賦金率'!$B$1:$D$1000,2,FALSE)</f>
        <v>0.02305424</v>
      </c>
      <c r="AK99" s="326"/>
      <c r="AL99" s="327"/>
      <c r="AM99" s="331">
        <f>+$X$91*100+$C$99</f>
        <v>524</v>
      </c>
      <c r="AN99" s="333"/>
    </row>
    <row r="100" spans="3:40" ht="19.5" customHeight="1" hidden="1">
      <c r="C100" s="255"/>
      <c r="D100" s="256"/>
      <c r="E100" s="311"/>
      <c r="F100" s="311"/>
      <c r="G100" s="312"/>
      <c r="H100" s="253">
        <v>200000</v>
      </c>
      <c r="I100" s="187"/>
      <c r="J100" s="187"/>
      <c r="K100" s="187"/>
      <c r="L100" s="186">
        <f t="shared" si="0"/>
        <v>8443</v>
      </c>
      <c r="M100" s="186"/>
      <c r="N100" s="187"/>
      <c r="O100" s="279">
        <f t="shared" si="1"/>
        <v>5633</v>
      </c>
      <c r="P100" s="279"/>
      <c r="Q100" s="187"/>
      <c r="R100" s="279">
        <f>IF($C$99&lt;6,0,O100*$R$91)</f>
        <v>16899</v>
      </c>
      <c r="S100" s="279"/>
      <c r="T100" s="187"/>
      <c r="U100" s="295">
        <f t="shared" si="2"/>
        <v>4610</v>
      </c>
      <c r="V100" s="295"/>
      <c r="W100" s="187"/>
      <c r="X100" s="295">
        <f>IF($C$99&lt;6,0,U100*$X$91)</f>
        <v>23050</v>
      </c>
      <c r="Y100" s="296"/>
      <c r="Z100" s="286"/>
      <c r="AB100" s="328">
        <f>VLOOKUP('償還例'!$C$99,'賦金率'!$B$2:$D$1000,2,FALSE)</f>
        <v>0.04221574</v>
      </c>
      <c r="AC100" s="329"/>
      <c r="AD100" s="330"/>
      <c r="AE100" s="345">
        <f>VLOOKUP('償還例'!AH100,'賦金率'!$B$1:$D$1000,2,FALSE)</f>
        <v>0.02816844</v>
      </c>
      <c r="AF100" s="346"/>
      <c r="AG100" s="347"/>
      <c r="AH100" s="348">
        <f>+$R$91*100+$C$99</f>
        <v>324</v>
      </c>
      <c r="AI100" s="349"/>
      <c r="AJ100" s="356">
        <f>VLOOKUP('償還例'!$AM$99,'賦金率'!$B$1:$D$1000,2,FALSE)</f>
        <v>0.02305424</v>
      </c>
      <c r="AK100" s="329"/>
      <c r="AL100" s="330"/>
      <c r="AM100" s="348">
        <f>+$X$91*100+$C$99</f>
        <v>524</v>
      </c>
      <c r="AN100" s="361"/>
    </row>
    <row r="101" spans="3:40" ht="19.5" customHeight="1" hidden="1">
      <c r="C101" s="255"/>
      <c r="D101" s="256"/>
      <c r="E101" s="311"/>
      <c r="F101" s="311"/>
      <c r="G101" s="312"/>
      <c r="H101" s="253">
        <v>500000</v>
      </c>
      <c r="I101" s="187"/>
      <c r="J101" s="187"/>
      <c r="K101" s="187"/>
      <c r="L101" s="186">
        <f t="shared" si="0"/>
        <v>21107</v>
      </c>
      <c r="M101" s="186"/>
      <c r="N101" s="187"/>
      <c r="O101" s="279">
        <f t="shared" si="1"/>
        <v>14084</v>
      </c>
      <c r="P101" s="279"/>
      <c r="Q101" s="187"/>
      <c r="R101" s="279">
        <f>IF($C$99&lt;6,0,O101*$R$91)</f>
        <v>42252</v>
      </c>
      <c r="S101" s="279"/>
      <c r="T101" s="187"/>
      <c r="U101" s="295">
        <f t="shared" si="2"/>
        <v>11527</v>
      </c>
      <c r="V101" s="295"/>
      <c r="W101" s="187"/>
      <c r="X101" s="295">
        <f>IF($C$99&lt;6,0,U101*$X$91)</f>
        <v>57635</v>
      </c>
      <c r="Y101" s="296"/>
      <c r="Z101" s="286"/>
      <c r="AB101" s="328">
        <f>VLOOKUP('償還例'!$C$99,'賦金率'!$B$2:$D$1000,2,FALSE)</f>
        <v>0.04221574</v>
      </c>
      <c r="AC101" s="329"/>
      <c r="AD101" s="330"/>
      <c r="AE101" s="345">
        <f>VLOOKUP('償還例'!AH101,'賦金率'!$B$1:$D$1000,2,FALSE)</f>
        <v>0.02816844</v>
      </c>
      <c r="AF101" s="346"/>
      <c r="AG101" s="347"/>
      <c r="AH101" s="348">
        <f>+$R$91*100+$C$99</f>
        <v>324</v>
      </c>
      <c r="AI101" s="349"/>
      <c r="AJ101" s="356">
        <f>VLOOKUP('償還例'!$AM$99,'賦金率'!$B$1:$D$1000,2,FALSE)</f>
        <v>0.02305424</v>
      </c>
      <c r="AK101" s="329"/>
      <c r="AL101" s="330"/>
      <c r="AM101" s="348">
        <f>+$X$91*100+$C$99</f>
        <v>524</v>
      </c>
      <c r="AN101" s="361"/>
    </row>
    <row r="102" spans="3:40" ht="19.5" customHeight="1" hidden="1">
      <c r="C102" s="277"/>
      <c r="D102" s="278"/>
      <c r="E102" s="307"/>
      <c r="F102" s="307"/>
      <c r="G102" s="308"/>
      <c r="H102" s="219">
        <v>1000000</v>
      </c>
      <c r="I102" s="211"/>
      <c r="J102" s="211"/>
      <c r="K102" s="211"/>
      <c r="L102" s="217">
        <f t="shared" si="0"/>
        <v>42215</v>
      </c>
      <c r="M102" s="217"/>
      <c r="N102" s="211"/>
      <c r="O102" s="210">
        <f t="shared" si="1"/>
        <v>28168</v>
      </c>
      <c r="P102" s="210"/>
      <c r="Q102" s="211"/>
      <c r="R102" s="210">
        <f>IF($C$99&lt;6,0,O102*$R$91)</f>
        <v>84504</v>
      </c>
      <c r="S102" s="210"/>
      <c r="T102" s="211"/>
      <c r="U102" s="289">
        <f t="shared" si="2"/>
        <v>23054</v>
      </c>
      <c r="V102" s="289"/>
      <c r="W102" s="211"/>
      <c r="X102" s="289">
        <f>IF($C$99&lt;6,0,U102*$X$91)</f>
        <v>115270</v>
      </c>
      <c r="Y102" s="290"/>
      <c r="Z102" s="291"/>
      <c r="AB102" s="334">
        <f>VLOOKUP('償還例'!$C$99,'賦金率'!$B$2:$D$1000,2,FALSE)</f>
        <v>0.04221574</v>
      </c>
      <c r="AC102" s="344"/>
      <c r="AD102" s="336"/>
      <c r="AE102" s="337">
        <f>VLOOKUP('償還例'!AH102,'賦金率'!$B$1:$D$1000,2,FALSE)</f>
        <v>0.02816844</v>
      </c>
      <c r="AF102" s="335"/>
      <c r="AG102" s="338"/>
      <c r="AH102" s="341">
        <f>+$R$91*100+$C$99</f>
        <v>324</v>
      </c>
      <c r="AI102" s="342"/>
      <c r="AJ102" s="359">
        <f>VLOOKUP('償還例'!$AM$99,'賦金率'!$B$1:$D$1000,2,FALSE)</f>
        <v>0.02305424</v>
      </c>
      <c r="AK102" s="344"/>
      <c r="AL102" s="336"/>
      <c r="AM102" s="341">
        <f>+$X$91*100+$C$99</f>
        <v>524</v>
      </c>
      <c r="AN102" s="343"/>
    </row>
    <row r="103" spans="3:40" ht="19.5" customHeight="1" hidden="1">
      <c r="C103" s="255">
        <v>36</v>
      </c>
      <c r="D103" s="256"/>
      <c r="E103" s="309" t="s">
        <v>22</v>
      </c>
      <c r="F103" s="309"/>
      <c r="G103" s="310"/>
      <c r="H103" s="197">
        <v>200000</v>
      </c>
      <c r="I103" s="198"/>
      <c r="J103" s="198"/>
      <c r="K103" s="198"/>
      <c r="L103" s="231">
        <f t="shared" si="0"/>
        <v>5664</v>
      </c>
      <c r="M103" s="231"/>
      <c r="N103" s="198"/>
      <c r="O103" s="274">
        <f t="shared" si="1"/>
        <v>3779</v>
      </c>
      <c r="P103" s="274"/>
      <c r="Q103" s="198"/>
      <c r="R103" s="274">
        <f>IF($C$103&lt;6,0,O103*$R$91)</f>
        <v>11337</v>
      </c>
      <c r="S103" s="274"/>
      <c r="T103" s="198"/>
      <c r="U103" s="292">
        <f t="shared" si="2"/>
        <v>3093</v>
      </c>
      <c r="V103" s="292"/>
      <c r="W103" s="198"/>
      <c r="X103" s="292">
        <f>IF($C$103&lt;6,0,U103*$X$91)</f>
        <v>15465</v>
      </c>
      <c r="Y103" s="293"/>
      <c r="Z103" s="294"/>
      <c r="AB103" s="322">
        <f>VLOOKUP('償還例'!$C$103,'賦金率'!$B$2:$D$1000,2,FALSE)</f>
        <v>0.02832066</v>
      </c>
      <c r="AC103" s="326"/>
      <c r="AD103" s="327"/>
      <c r="AE103" s="325">
        <f>VLOOKUP('償還例'!AH103,'賦金率'!$B$1:$D$1000,2,FALSE)</f>
        <v>0.01889695</v>
      </c>
      <c r="AF103" s="323"/>
      <c r="AG103" s="324"/>
      <c r="AH103" s="331">
        <f>+$R$91*100+$C$103</f>
        <v>336</v>
      </c>
      <c r="AI103" s="332"/>
      <c r="AJ103" s="339">
        <f>VLOOKUP('償還例'!$AM$103,'賦金率'!$B$1:$D$1000,2,FALSE)</f>
        <v>0.01546606</v>
      </c>
      <c r="AK103" s="326"/>
      <c r="AL103" s="327"/>
      <c r="AM103" s="331">
        <f>+$X$91*100+$C$103</f>
        <v>536</v>
      </c>
      <c r="AN103" s="333"/>
    </row>
    <row r="104" spans="3:40" ht="19.5" customHeight="1" hidden="1">
      <c r="C104" s="255"/>
      <c r="D104" s="257"/>
      <c r="E104" s="311"/>
      <c r="F104" s="311"/>
      <c r="G104" s="312"/>
      <c r="H104" s="253">
        <v>500000</v>
      </c>
      <c r="I104" s="187"/>
      <c r="J104" s="187"/>
      <c r="K104" s="187"/>
      <c r="L104" s="186">
        <f t="shared" si="0"/>
        <v>14160</v>
      </c>
      <c r="M104" s="186"/>
      <c r="N104" s="187"/>
      <c r="O104" s="279">
        <f t="shared" si="1"/>
        <v>9448</v>
      </c>
      <c r="P104" s="279"/>
      <c r="Q104" s="187"/>
      <c r="R104" s="279">
        <f>IF($C$103&lt;6,0,O104*$R$91)</f>
        <v>28344</v>
      </c>
      <c r="S104" s="279"/>
      <c r="T104" s="187"/>
      <c r="U104" s="295">
        <f t="shared" si="2"/>
        <v>7733</v>
      </c>
      <c r="V104" s="295"/>
      <c r="W104" s="187"/>
      <c r="X104" s="295">
        <f>IF($C$103&lt;6,0,U104*$X$91)</f>
        <v>38665</v>
      </c>
      <c r="Y104" s="296"/>
      <c r="Z104" s="286"/>
      <c r="AB104" s="328">
        <f>VLOOKUP('償還例'!$C$103,'賦金率'!$B$2:$D$1000,2,FALSE)</f>
        <v>0.02832066</v>
      </c>
      <c r="AC104" s="329"/>
      <c r="AD104" s="330"/>
      <c r="AE104" s="345">
        <f>VLOOKUP('償還例'!AH104,'賦金率'!$B$1:$D$1000,2,FALSE)</f>
        <v>0.01889695</v>
      </c>
      <c r="AF104" s="346"/>
      <c r="AG104" s="347"/>
      <c r="AH104" s="348">
        <f>+$R$91*100+$C$103</f>
        <v>336</v>
      </c>
      <c r="AI104" s="349"/>
      <c r="AJ104" s="356">
        <f>VLOOKUP('償還例'!$AM$103,'賦金率'!$B$1:$D$1000,2,FALSE)</f>
        <v>0.01546606</v>
      </c>
      <c r="AK104" s="329"/>
      <c r="AL104" s="330"/>
      <c r="AM104" s="348">
        <f>+$X$91*100+$C$103</f>
        <v>536</v>
      </c>
      <c r="AN104" s="361"/>
    </row>
    <row r="105" spans="3:40" ht="19.5" customHeight="1" hidden="1">
      <c r="C105" s="255"/>
      <c r="D105" s="257"/>
      <c r="E105" s="311"/>
      <c r="F105" s="311"/>
      <c r="G105" s="312"/>
      <c r="H105" s="253">
        <v>1000000</v>
      </c>
      <c r="I105" s="187"/>
      <c r="J105" s="187"/>
      <c r="K105" s="187"/>
      <c r="L105" s="186">
        <f t="shared" si="0"/>
        <v>28320</v>
      </c>
      <c r="M105" s="186"/>
      <c r="N105" s="187"/>
      <c r="O105" s="279">
        <f t="shared" si="1"/>
        <v>18896</v>
      </c>
      <c r="P105" s="279"/>
      <c r="Q105" s="187"/>
      <c r="R105" s="279">
        <f>IF($C$103&lt;6,0,O105*$R$91)</f>
        <v>56688</v>
      </c>
      <c r="S105" s="279"/>
      <c r="T105" s="187"/>
      <c r="U105" s="295">
        <f t="shared" si="2"/>
        <v>15466</v>
      </c>
      <c r="V105" s="295"/>
      <c r="W105" s="187"/>
      <c r="X105" s="295">
        <f>IF($C$103&lt;6,0,U105*$X$91)</f>
        <v>77330</v>
      </c>
      <c r="Y105" s="296"/>
      <c r="Z105" s="286"/>
      <c r="AB105" s="328">
        <f>VLOOKUP('償還例'!$C$103,'賦金率'!$B$2:$D$1000,2,FALSE)</f>
        <v>0.02832066</v>
      </c>
      <c r="AC105" s="329"/>
      <c r="AD105" s="330"/>
      <c r="AE105" s="345">
        <f>VLOOKUP('償還例'!AH105,'賦金率'!$B$1:$D$1000,2,FALSE)</f>
        <v>0.01889695</v>
      </c>
      <c r="AF105" s="346"/>
      <c r="AG105" s="347"/>
      <c r="AH105" s="348">
        <f>+$R$91*100+$C$103</f>
        <v>336</v>
      </c>
      <c r="AI105" s="349"/>
      <c r="AJ105" s="356">
        <f>VLOOKUP('償還例'!$AM$103,'賦金率'!$B$1:$D$1000,2,FALSE)</f>
        <v>0.01546606</v>
      </c>
      <c r="AK105" s="329"/>
      <c r="AL105" s="330"/>
      <c r="AM105" s="348">
        <f>+$X$91*100+$C$103</f>
        <v>536</v>
      </c>
      <c r="AN105" s="361"/>
    </row>
    <row r="106" spans="3:40" ht="19.5" customHeight="1" hidden="1">
      <c r="C106" s="255"/>
      <c r="D106" s="257"/>
      <c r="E106" s="311"/>
      <c r="F106" s="311"/>
      <c r="G106" s="312"/>
      <c r="H106" s="253">
        <v>1500000</v>
      </c>
      <c r="I106" s="187"/>
      <c r="J106" s="187"/>
      <c r="K106" s="187"/>
      <c r="L106" s="186">
        <f t="shared" si="0"/>
        <v>42480</v>
      </c>
      <c r="M106" s="186"/>
      <c r="N106" s="187"/>
      <c r="O106" s="279">
        <f t="shared" si="1"/>
        <v>28345</v>
      </c>
      <c r="P106" s="279"/>
      <c r="Q106" s="187"/>
      <c r="R106" s="279">
        <f>IF($C$103&lt;6,0,O106*$R$91)</f>
        <v>85035</v>
      </c>
      <c r="S106" s="279"/>
      <c r="T106" s="187"/>
      <c r="U106" s="295">
        <f t="shared" si="2"/>
        <v>23199</v>
      </c>
      <c r="V106" s="295"/>
      <c r="W106" s="187"/>
      <c r="X106" s="295">
        <f>IF($C$103&lt;6,0,U106*$X$91)</f>
        <v>115995</v>
      </c>
      <c r="Y106" s="296"/>
      <c r="Z106" s="286"/>
      <c r="AB106" s="328">
        <f>VLOOKUP('償還例'!$C$103,'賦金率'!$B$2:$D$1000,2,FALSE)</f>
        <v>0.02832066</v>
      </c>
      <c r="AC106" s="329"/>
      <c r="AD106" s="330"/>
      <c r="AE106" s="345">
        <f>VLOOKUP('償還例'!AH106,'賦金率'!$B$1:$D$1000,2,FALSE)</f>
        <v>0.01889695</v>
      </c>
      <c r="AF106" s="346"/>
      <c r="AG106" s="347"/>
      <c r="AH106" s="348">
        <f>+$R$91*100+$C$103</f>
        <v>336</v>
      </c>
      <c r="AI106" s="349"/>
      <c r="AJ106" s="356">
        <f>VLOOKUP('償還例'!$AM$103,'賦金率'!$B$1:$D$1000,2,FALSE)</f>
        <v>0.01546606</v>
      </c>
      <c r="AK106" s="329"/>
      <c r="AL106" s="330"/>
      <c r="AM106" s="348">
        <f>+$X$91*100+$C$103</f>
        <v>536</v>
      </c>
      <c r="AN106" s="361"/>
    </row>
    <row r="107" spans="3:40" ht="19.5" customHeight="1" hidden="1">
      <c r="C107" s="255"/>
      <c r="D107" s="256"/>
      <c r="E107" s="313"/>
      <c r="F107" s="313"/>
      <c r="G107" s="314"/>
      <c r="H107" s="258">
        <v>2000000</v>
      </c>
      <c r="I107" s="195"/>
      <c r="J107" s="195"/>
      <c r="K107" s="195"/>
      <c r="L107" s="232">
        <f t="shared" si="0"/>
        <v>56641</v>
      </c>
      <c r="M107" s="232"/>
      <c r="N107" s="195"/>
      <c r="O107" s="208">
        <f t="shared" si="1"/>
        <v>37793</v>
      </c>
      <c r="P107" s="208"/>
      <c r="Q107" s="195"/>
      <c r="R107" s="208">
        <f>IF($C$103&lt;6,0,O107*$R$91)</f>
        <v>113379</v>
      </c>
      <c r="S107" s="208"/>
      <c r="T107" s="195"/>
      <c r="U107" s="299">
        <f t="shared" si="2"/>
        <v>30932</v>
      </c>
      <c r="V107" s="299"/>
      <c r="W107" s="195"/>
      <c r="X107" s="299">
        <f>IF($C$103&lt;6,0,U107*$X$91)</f>
        <v>154660</v>
      </c>
      <c r="Y107" s="300"/>
      <c r="Z107" s="288"/>
      <c r="AB107" s="334">
        <f>VLOOKUP('償還例'!$C$103,'賦金率'!$B$2:$D$1000,2,FALSE)</f>
        <v>0.02832066</v>
      </c>
      <c r="AC107" s="344"/>
      <c r="AD107" s="336"/>
      <c r="AE107" s="337">
        <f>VLOOKUP('償還例'!AH107,'賦金率'!$B$1:$D$1000,2,FALSE)</f>
        <v>0.01889695</v>
      </c>
      <c r="AF107" s="335"/>
      <c r="AG107" s="338"/>
      <c r="AH107" s="341">
        <f>+$R$91*100+$C$103</f>
        <v>336</v>
      </c>
      <c r="AI107" s="342"/>
      <c r="AJ107" s="359">
        <f>VLOOKUP('償還例'!$AM$103,'賦金率'!$B$1:$D$1000,2,FALSE)</f>
        <v>0.01546606</v>
      </c>
      <c r="AK107" s="344"/>
      <c r="AL107" s="336"/>
      <c r="AM107" s="341">
        <f>+$X$91*100+$C$103</f>
        <v>536</v>
      </c>
      <c r="AN107" s="343"/>
    </row>
    <row r="108" spans="3:40" ht="19.5" customHeight="1" hidden="1">
      <c r="C108" s="202">
        <v>48</v>
      </c>
      <c r="D108" s="203"/>
      <c r="E108" s="305" t="s">
        <v>22</v>
      </c>
      <c r="F108" s="305"/>
      <c r="G108" s="306"/>
      <c r="H108" s="259">
        <v>300000</v>
      </c>
      <c r="I108" s="185"/>
      <c r="J108" s="185"/>
      <c r="K108" s="185"/>
      <c r="L108" s="184">
        <f t="shared" si="0"/>
        <v>6412</v>
      </c>
      <c r="M108" s="184"/>
      <c r="N108" s="185"/>
      <c r="O108" s="209">
        <f t="shared" si="1"/>
        <v>4278</v>
      </c>
      <c r="P108" s="209"/>
      <c r="Q108" s="185"/>
      <c r="R108" s="209">
        <f aca="true" t="shared" si="3" ref="R108:R114">IF($C$108&lt;6,0,O108*$R$91)</f>
        <v>12834</v>
      </c>
      <c r="S108" s="209"/>
      <c r="T108" s="185"/>
      <c r="U108" s="297">
        <f t="shared" si="2"/>
        <v>3501</v>
      </c>
      <c r="V108" s="297"/>
      <c r="W108" s="185"/>
      <c r="X108" s="297">
        <f aca="true" t="shared" si="4" ref="X108:X114">IF($C$108&lt;6,0,U108*$X$91)</f>
        <v>17505</v>
      </c>
      <c r="Y108" s="298"/>
      <c r="Z108" s="225"/>
      <c r="AB108" s="322">
        <f>VLOOKUP('償還例'!$C$108,'賦金率'!$B$2:$D$1000,2,FALSE)</f>
        <v>0.02137367</v>
      </c>
      <c r="AC108" s="326"/>
      <c r="AD108" s="327"/>
      <c r="AE108" s="325">
        <f>VLOOKUP('償還例'!AH108,'賦金率'!$B$1:$D$1000,2,FALSE)</f>
        <v>0.01426158</v>
      </c>
      <c r="AF108" s="323"/>
      <c r="AG108" s="324"/>
      <c r="AH108" s="331">
        <f aca="true" t="shared" si="5" ref="AH108:AH113">+$R$91*100+$C$108</f>
        <v>348</v>
      </c>
      <c r="AI108" s="332"/>
      <c r="AJ108" s="339">
        <f>VLOOKUP('償還例'!$AM$108,'賦金率'!$B$1:$D$1000,2,FALSE)</f>
        <v>0.01167228</v>
      </c>
      <c r="AK108" s="326"/>
      <c r="AL108" s="327"/>
      <c r="AM108" s="331">
        <f aca="true" t="shared" si="6" ref="AM108:AM113">+$X$91*100+$C$108</f>
        <v>548</v>
      </c>
      <c r="AN108" s="333"/>
    </row>
    <row r="109" spans="3:40" ht="19.5" customHeight="1" hidden="1">
      <c r="C109" s="204"/>
      <c r="D109" s="205"/>
      <c r="E109" s="311"/>
      <c r="F109" s="311"/>
      <c r="G109" s="312"/>
      <c r="H109" s="253">
        <v>1000000</v>
      </c>
      <c r="I109" s="187"/>
      <c r="J109" s="187"/>
      <c r="K109" s="187"/>
      <c r="L109" s="186">
        <f t="shared" si="0"/>
        <v>21373</v>
      </c>
      <c r="M109" s="186"/>
      <c r="N109" s="187"/>
      <c r="O109" s="279">
        <f t="shared" si="1"/>
        <v>14261</v>
      </c>
      <c r="P109" s="279"/>
      <c r="Q109" s="187"/>
      <c r="R109" s="279">
        <f t="shared" si="3"/>
        <v>42783</v>
      </c>
      <c r="S109" s="279"/>
      <c r="T109" s="187"/>
      <c r="U109" s="295">
        <f t="shared" si="2"/>
        <v>11672</v>
      </c>
      <c r="V109" s="295"/>
      <c r="W109" s="187"/>
      <c r="X109" s="295">
        <f t="shared" si="4"/>
        <v>58360</v>
      </c>
      <c r="Y109" s="296"/>
      <c r="Z109" s="286"/>
      <c r="AB109" s="328">
        <f>VLOOKUP('償還例'!$C$108,'賦金率'!$B$2:$D$1000,2,FALSE)</f>
        <v>0.02137367</v>
      </c>
      <c r="AC109" s="329"/>
      <c r="AD109" s="330"/>
      <c r="AE109" s="345">
        <f>VLOOKUP('償還例'!AH109,'賦金率'!$B$1:$D$1000,2,FALSE)</f>
        <v>0.01426158</v>
      </c>
      <c r="AF109" s="346"/>
      <c r="AG109" s="347"/>
      <c r="AH109" s="348">
        <f t="shared" si="5"/>
        <v>348</v>
      </c>
      <c r="AI109" s="349"/>
      <c r="AJ109" s="356">
        <f>VLOOKUP('償還例'!$AM$108,'賦金率'!$B$1:$D$1000,2,FALSE)</f>
        <v>0.01167228</v>
      </c>
      <c r="AK109" s="329"/>
      <c r="AL109" s="330"/>
      <c r="AM109" s="348">
        <f t="shared" si="6"/>
        <v>548</v>
      </c>
      <c r="AN109" s="361"/>
    </row>
    <row r="110" spans="3:40" ht="19.5" customHeight="1" hidden="1">
      <c r="C110" s="204"/>
      <c r="D110" s="205"/>
      <c r="E110" s="311"/>
      <c r="F110" s="311"/>
      <c r="G110" s="312"/>
      <c r="H110" s="253">
        <v>1500000</v>
      </c>
      <c r="I110" s="187"/>
      <c r="J110" s="187"/>
      <c r="K110" s="187"/>
      <c r="L110" s="186">
        <f t="shared" si="0"/>
        <v>32060</v>
      </c>
      <c r="M110" s="186"/>
      <c r="N110" s="187"/>
      <c r="O110" s="279">
        <f t="shared" si="1"/>
        <v>21392</v>
      </c>
      <c r="P110" s="279"/>
      <c r="Q110" s="187"/>
      <c r="R110" s="279">
        <f t="shared" si="3"/>
        <v>64176</v>
      </c>
      <c r="S110" s="279"/>
      <c r="T110" s="187"/>
      <c r="U110" s="295">
        <f t="shared" si="2"/>
        <v>17508</v>
      </c>
      <c r="V110" s="295"/>
      <c r="W110" s="187"/>
      <c r="X110" s="295">
        <f t="shared" si="4"/>
        <v>87540</v>
      </c>
      <c r="Y110" s="296"/>
      <c r="Z110" s="286"/>
      <c r="AB110" s="328">
        <f>VLOOKUP('償還例'!$C$108,'賦金率'!$B$2:$D$1000,2,FALSE)</f>
        <v>0.02137367</v>
      </c>
      <c r="AC110" s="329"/>
      <c r="AD110" s="330"/>
      <c r="AE110" s="345">
        <f>VLOOKUP('償還例'!AH110,'賦金率'!$B$1:$D$1000,2,FALSE)</f>
        <v>0.01426158</v>
      </c>
      <c r="AF110" s="346"/>
      <c r="AG110" s="347"/>
      <c r="AH110" s="348">
        <f t="shared" si="5"/>
        <v>348</v>
      </c>
      <c r="AI110" s="349"/>
      <c r="AJ110" s="356">
        <f>VLOOKUP('償還例'!$AM$108,'賦金率'!$B$1:$D$1000,2,FALSE)</f>
        <v>0.01167228</v>
      </c>
      <c r="AK110" s="329"/>
      <c r="AL110" s="330"/>
      <c r="AM110" s="348">
        <f t="shared" si="6"/>
        <v>548</v>
      </c>
      <c r="AN110" s="361"/>
    </row>
    <row r="111" spans="3:40" ht="19.5" customHeight="1" hidden="1">
      <c r="C111" s="204"/>
      <c r="D111" s="205"/>
      <c r="E111" s="311"/>
      <c r="F111" s="311"/>
      <c r="G111" s="312"/>
      <c r="H111" s="253">
        <v>2000000</v>
      </c>
      <c r="I111" s="187"/>
      <c r="J111" s="187"/>
      <c r="K111" s="187"/>
      <c r="L111" s="186">
        <f t="shared" si="0"/>
        <v>42747</v>
      </c>
      <c r="M111" s="186"/>
      <c r="N111" s="187"/>
      <c r="O111" s="279">
        <f t="shared" si="1"/>
        <v>28523</v>
      </c>
      <c r="P111" s="279"/>
      <c r="Q111" s="187"/>
      <c r="R111" s="279">
        <f t="shared" si="3"/>
        <v>85569</v>
      </c>
      <c r="S111" s="279"/>
      <c r="T111" s="187"/>
      <c r="U111" s="295">
        <f t="shared" si="2"/>
        <v>23344</v>
      </c>
      <c r="V111" s="295"/>
      <c r="W111" s="187"/>
      <c r="X111" s="295">
        <f t="shared" si="4"/>
        <v>116720</v>
      </c>
      <c r="Y111" s="296"/>
      <c r="Z111" s="286"/>
      <c r="AB111" s="328">
        <f>VLOOKUP('償還例'!$C$108,'賦金率'!$B$2:$D$1000,2,FALSE)</f>
        <v>0.02137367</v>
      </c>
      <c r="AC111" s="329"/>
      <c r="AD111" s="330"/>
      <c r="AE111" s="345">
        <f>VLOOKUP('償還例'!AH111,'賦金率'!$B$1:$D$1000,2,FALSE)</f>
        <v>0.01426158</v>
      </c>
      <c r="AF111" s="346"/>
      <c r="AG111" s="347"/>
      <c r="AH111" s="348">
        <f t="shared" si="5"/>
        <v>348</v>
      </c>
      <c r="AI111" s="349"/>
      <c r="AJ111" s="356">
        <f>VLOOKUP('償還例'!$AM$108,'賦金率'!$B$1:$D$1000,2,FALSE)</f>
        <v>0.01167228</v>
      </c>
      <c r="AK111" s="329"/>
      <c r="AL111" s="330"/>
      <c r="AM111" s="348">
        <f t="shared" si="6"/>
        <v>548</v>
      </c>
      <c r="AN111" s="361"/>
    </row>
    <row r="112" spans="3:40" ht="19.5" customHeight="1" hidden="1">
      <c r="C112" s="204"/>
      <c r="D112" s="205"/>
      <c r="E112" s="311"/>
      <c r="F112" s="311"/>
      <c r="G112" s="312"/>
      <c r="H112" s="253">
        <v>2500000</v>
      </c>
      <c r="I112" s="187"/>
      <c r="J112" s="187"/>
      <c r="K112" s="187"/>
      <c r="L112" s="186">
        <f t="shared" si="0"/>
        <v>53434</v>
      </c>
      <c r="M112" s="186"/>
      <c r="N112" s="187"/>
      <c r="O112" s="279">
        <f t="shared" si="1"/>
        <v>35653</v>
      </c>
      <c r="P112" s="279"/>
      <c r="Q112" s="187"/>
      <c r="R112" s="279">
        <f t="shared" si="3"/>
        <v>106959</v>
      </c>
      <c r="S112" s="279"/>
      <c r="T112" s="187"/>
      <c r="U112" s="295">
        <f t="shared" si="2"/>
        <v>29180</v>
      </c>
      <c r="V112" s="295"/>
      <c r="W112" s="187"/>
      <c r="X112" s="295">
        <f t="shared" si="4"/>
        <v>145900</v>
      </c>
      <c r="Y112" s="296"/>
      <c r="Z112" s="286"/>
      <c r="AB112" s="328">
        <f>VLOOKUP('償還例'!$C$108,'賦金率'!$B$2:$D$1000,2,FALSE)</f>
        <v>0.02137367</v>
      </c>
      <c r="AC112" s="329"/>
      <c r="AD112" s="330"/>
      <c r="AE112" s="345">
        <f>VLOOKUP('償還例'!AH112,'賦金率'!$B$1:$D$1000,2,FALSE)</f>
        <v>0.01426158</v>
      </c>
      <c r="AF112" s="346"/>
      <c r="AG112" s="347"/>
      <c r="AH112" s="348">
        <f t="shared" si="5"/>
        <v>348</v>
      </c>
      <c r="AI112" s="349"/>
      <c r="AJ112" s="356">
        <f>VLOOKUP('償還例'!$AM$108,'賦金率'!$B$1:$D$1000,2,FALSE)</f>
        <v>0.01167228</v>
      </c>
      <c r="AK112" s="329"/>
      <c r="AL112" s="330"/>
      <c r="AM112" s="348">
        <f t="shared" si="6"/>
        <v>548</v>
      </c>
      <c r="AN112" s="361"/>
    </row>
    <row r="113" spans="3:40" ht="19.5" customHeight="1" hidden="1">
      <c r="C113" s="206"/>
      <c r="D113" s="207"/>
      <c r="E113" s="307"/>
      <c r="F113" s="307"/>
      <c r="G113" s="308"/>
      <c r="H113" s="219">
        <v>3000000</v>
      </c>
      <c r="I113" s="211"/>
      <c r="J113" s="211"/>
      <c r="K113" s="211"/>
      <c r="L113" s="217">
        <f t="shared" si="0"/>
        <v>64121</v>
      </c>
      <c r="M113" s="217"/>
      <c r="N113" s="211"/>
      <c r="O113" s="210">
        <f t="shared" si="1"/>
        <v>42784</v>
      </c>
      <c r="P113" s="210"/>
      <c r="Q113" s="211"/>
      <c r="R113" s="210">
        <f t="shared" si="3"/>
        <v>128352</v>
      </c>
      <c r="S113" s="210"/>
      <c r="T113" s="211"/>
      <c r="U113" s="289">
        <f t="shared" si="2"/>
        <v>35016</v>
      </c>
      <c r="V113" s="289"/>
      <c r="W113" s="211"/>
      <c r="X113" s="289">
        <f t="shared" si="4"/>
        <v>175080</v>
      </c>
      <c r="Y113" s="290"/>
      <c r="Z113" s="291"/>
      <c r="AB113" s="334">
        <f>VLOOKUP('償還例'!$C$108,'賦金率'!$B$2:$D$1000,2,FALSE)</f>
        <v>0.02137367</v>
      </c>
      <c r="AC113" s="344"/>
      <c r="AD113" s="336"/>
      <c r="AE113" s="337">
        <f>VLOOKUP('償還例'!AH113,'賦金率'!$B$1:$D$1000,2,FALSE)</f>
        <v>0.01426158</v>
      </c>
      <c r="AF113" s="335"/>
      <c r="AG113" s="338"/>
      <c r="AH113" s="341">
        <f t="shared" si="5"/>
        <v>348</v>
      </c>
      <c r="AI113" s="342"/>
      <c r="AJ113" s="359">
        <f>VLOOKUP('償還例'!$AM$108,'賦金率'!$B$1:$D$1000,2,FALSE)</f>
        <v>0.01167228</v>
      </c>
      <c r="AK113" s="344"/>
      <c r="AL113" s="336"/>
      <c r="AM113" s="341">
        <f t="shared" si="6"/>
        <v>548</v>
      </c>
      <c r="AN113" s="343"/>
    </row>
    <row r="114" spans="3:40" ht="19.5" customHeight="1" hidden="1">
      <c r="C114" s="202">
        <v>60</v>
      </c>
      <c r="D114" s="203"/>
      <c r="E114" s="305" t="s">
        <v>22</v>
      </c>
      <c r="F114" s="305"/>
      <c r="G114" s="306"/>
      <c r="H114" s="259">
        <v>300000</v>
      </c>
      <c r="I114" s="185"/>
      <c r="J114" s="185"/>
      <c r="K114" s="185"/>
      <c r="L114" s="184">
        <f t="shared" si="0"/>
        <v>5161</v>
      </c>
      <c r="M114" s="184"/>
      <c r="N114" s="185"/>
      <c r="O114" s="209">
        <f t="shared" si="1"/>
        <v>3444</v>
      </c>
      <c r="P114" s="209"/>
      <c r="Q114" s="185"/>
      <c r="R114" s="209">
        <f t="shared" si="3"/>
        <v>10332</v>
      </c>
      <c r="S114" s="209"/>
      <c r="T114" s="185"/>
      <c r="U114" s="297">
        <f t="shared" si="2"/>
        <v>2818</v>
      </c>
      <c r="V114" s="297"/>
      <c r="W114" s="185"/>
      <c r="X114" s="297">
        <f t="shared" si="4"/>
        <v>14090</v>
      </c>
      <c r="Y114" s="298"/>
      <c r="Z114" s="225"/>
      <c r="AB114" s="322">
        <f>VLOOKUP('償還例'!$C$114,'賦金率'!$B$2:$D$1000,2,FALSE)</f>
        <v>0.01720592</v>
      </c>
      <c r="AC114" s="326"/>
      <c r="AD114" s="327"/>
      <c r="AE114" s="325">
        <f>VLOOKUP('償還例'!AH114,'賦金率'!$B$1:$D$1000,2,FALSE)</f>
        <v>0.01148065</v>
      </c>
      <c r="AF114" s="323"/>
      <c r="AG114" s="324"/>
      <c r="AH114" s="331">
        <f aca="true" t="shared" si="7" ref="AH114:AH119">+$R$91*100+$C$114</f>
        <v>360</v>
      </c>
      <c r="AI114" s="332"/>
      <c r="AJ114" s="339">
        <f>VLOOKUP('償還例'!$AM$114,'賦金率'!$B$1:$D$1000,2,FALSE)</f>
        <v>0.00939625</v>
      </c>
      <c r="AK114" s="326"/>
      <c r="AL114" s="327"/>
      <c r="AM114" s="331">
        <f aca="true" t="shared" si="8" ref="AM114:AM119">+$X$91*100+$C$114</f>
        <v>560</v>
      </c>
      <c r="AN114" s="333"/>
    </row>
    <row r="115" spans="3:40" ht="19.5" customHeight="1" hidden="1">
      <c r="C115" s="204"/>
      <c r="D115" s="205"/>
      <c r="E115" s="311"/>
      <c r="F115" s="311"/>
      <c r="G115" s="312"/>
      <c r="H115" s="253">
        <v>1000000</v>
      </c>
      <c r="I115" s="187"/>
      <c r="J115" s="187"/>
      <c r="K115" s="187"/>
      <c r="L115" s="186">
        <f aca="true" t="shared" si="9" ref="L115:L123">ROUNDDOWN(AB115*H115,0)</f>
        <v>17205</v>
      </c>
      <c r="M115" s="186"/>
      <c r="N115" s="187"/>
      <c r="O115" s="279">
        <f aca="true" t="shared" si="10" ref="O115:O123">ROUNDDOWN(H115*AE115,0)</f>
        <v>11480</v>
      </c>
      <c r="P115" s="279"/>
      <c r="Q115" s="187"/>
      <c r="R115" s="279">
        <f aca="true" t="shared" si="11" ref="R115:R123">IF($C$108&lt;6,0,O115*$R$91)</f>
        <v>34440</v>
      </c>
      <c r="S115" s="279"/>
      <c r="T115" s="187"/>
      <c r="U115" s="295">
        <f aca="true" t="shared" si="12" ref="U115:U123">ROUNDDOWN(H115*AJ115,0)</f>
        <v>9396</v>
      </c>
      <c r="V115" s="295"/>
      <c r="W115" s="187"/>
      <c r="X115" s="295">
        <f aca="true" t="shared" si="13" ref="X115:X123">IF($C$108&lt;6,0,U115*$X$91)</f>
        <v>46980</v>
      </c>
      <c r="Y115" s="296"/>
      <c r="Z115" s="286"/>
      <c r="AB115" s="328">
        <f>VLOOKUP('償還例'!$C$114,'賦金率'!$B$2:$D$1000,2,FALSE)</f>
        <v>0.01720592</v>
      </c>
      <c r="AC115" s="329"/>
      <c r="AD115" s="330"/>
      <c r="AE115" s="345">
        <f>VLOOKUP('償還例'!AH115,'賦金率'!$B$1:$D$1000,2,FALSE)</f>
        <v>0.01148065</v>
      </c>
      <c r="AF115" s="346"/>
      <c r="AG115" s="347"/>
      <c r="AH115" s="348">
        <f t="shared" si="7"/>
        <v>360</v>
      </c>
      <c r="AI115" s="349"/>
      <c r="AJ115" s="356">
        <f>VLOOKUP('償還例'!$AM$114,'賦金率'!$B$1:$D$1000,2,FALSE)</f>
        <v>0.00939625</v>
      </c>
      <c r="AK115" s="329"/>
      <c r="AL115" s="330"/>
      <c r="AM115" s="348">
        <f t="shared" si="8"/>
        <v>560</v>
      </c>
      <c r="AN115" s="361"/>
    </row>
    <row r="116" spans="3:40" ht="19.5" customHeight="1" hidden="1">
      <c r="C116" s="204"/>
      <c r="D116" s="205"/>
      <c r="E116" s="311"/>
      <c r="F116" s="311"/>
      <c r="G116" s="312"/>
      <c r="H116" s="253">
        <v>1500000</v>
      </c>
      <c r="I116" s="187"/>
      <c r="J116" s="187"/>
      <c r="K116" s="187"/>
      <c r="L116" s="186">
        <f t="shared" si="9"/>
        <v>25808</v>
      </c>
      <c r="M116" s="186"/>
      <c r="N116" s="187"/>
      <c r="O116" s="279">
        <f t="shared" si="10"/>
        <v>17220</v>
      </c>
      <c r="P116" s="279"/>
      <c r="Q116" s="187"/>
      <c r="R116" s="279">
        <f t="shared" si="11"/>
        <v>51660</v>
      </c>
      <c r="S116" s="279"/>
      <c r="T116" s="187"/>
      <c r="U116" s="295">
        <f t="shared" si="12"/>
        <v>14094</v>
      </c>
      <c r="V116" s="295"/>
      <c r="W116" s="187"/>
      <c r="X116" s="295">
        <f t="shared" si="13"/>
        <v>70470</v>
      </c>
      <c r="Y116" s="296"/>
      <c r="Z116" s="286"/>
      <c r="AB116" s="328">
        <f>VLOOKUP('償還例'!$C$114,'賦金率'!$B$2:$D$1000,2,FALSE)</f>
        <v>0.01720592</v>
      </c>
      <c r="AC116" s="329"/>
      <c r="AD116" s="330"/>
      <c r="AE116" s="345">
        <f>VLOOKUP('償還例'!AH116,'賦金率'!$B$1:$D$1000,2,FALSE)</f>
        <v>0.01148065</v>
      </c>
      <c r="AF116" s="346"/>
      <c r="AG116" s="347"/>
      <c r="AH116" s="348">
        <f t="shared" si="7"/>
        <v>360</v>
      </c>
      <c r="AI116" s="349"/>
      <c r="AJ116" s="356">
        <f>VLOOKUP('償還例'!$AM$114,'賦金率'!$B$1:$D$1000,2,FALSE)</f>
        <v>0.00939625</v>
      </c>
      <c r="AK116" s="329"/>
      <c r="AL116" s="330"/>
      <c r="AM116" s="348">
        <f t="shared" si="8"/>
        <v>560</v>
      </c>
      <c r="AN116" s="361"/>
    </row>
    <row r="117" spans="3:40" ht="19.5" customHeight="1" hidden="1">
      <c r="C117" s="204"/>
      <c r="D117" s="205"/>
      <c r="E117" s="311"/>
      <c r="F117" s="311"/>
      <c r="G117" s="312"/>
      <c r="H117" s="253">
        <v>2000000</v>
      </c>
      <c r="I117" s="187"/>
      <c r="J117" s="187"/>
      <c r="K117" s="187"/>
      <c r="L117" s="186">
        <f t="shared" si="9"/>
        <v>34411</v>
      </c>
      <c r="M117" s="186"/>
      <c r="N117" s="187"/>
      <c r="O117" s="279">
        <f t="shared" si="10"/>
        <v>22961</v>
      </c>
      <c r="P117" s="279"/>
      <c r="Q117" s="187"/>
      <c r="R117" s="279">
        <f t="shared" si="11"/>
        <v>68883</v>
      </c>
      <c r="S117" s="279"/>
      <c r="T117" s="187"/>
      <c r="U117" s="295">
        <f t="shared" si="12"/>
        <v>18792</v>
      </c>
      <c r="V117" s="295"/>
      <c r="W117" s="187"/>
      <c r="X117" s="295">
        <f t="shared" si="13"/>
        <v>93960</v>
      </c>
      <c r="Y117" s="296"/>
      <c r="Z117" s="286"/>
      <c r="AB117" s="328">
        <f>VLOOKUP('償還例'!$C$114,'賦金率'!$B$2:$D$1000,2,FALSE)</f>
        <v>0.01720592</v>
      </c>
      <c r="AC117" s="329"/>
      <c r="AD117" s="330"/>
      <c r="AE117" s="345">
        <f>VLOOKUP('償還例'!AH117,'賦金率'!$B$1:$D$1000,2,FALSE)</f>
        <v>0.01148065</v>
      </c>
      <c r="AF117" s="346"/>
      <c r="AG117" s="347"/>
      <c r="AH117" s="348">
        <f t="shared" si="7"/>
        <v>360</v>
      </c>
      <c r="AI117" s="349"/>
      <c r="AJ117" s="356">
        <f>VLOOKUP('償還例'!$AM$114,'賦金率'!$B$1:$D$1000,2,FALSE)</f>
        <v>0.00939625</v>
      </c>
      <c r="AK117" s="329"/>
      <c r="AL117" s="330"/>
      <c r="AM117" s="348">
        <f t="shared" si="8"/>
        <v>560</v>
      </c>
      <c r="AN117" s="361"/>
    </row>
    <row r="118" spans="3:40" ht="19.5" customHeight="1" hidden="1">
      <c r="C118" s="204"/>
      <c r="D118" s="205"/>
      <c r="E118" s="311"/>
      <c r="F118" s="311"/>
      <c r="G118" s="312"/>
      <c r="H118" s="253">
        <v>2500000</v>
      </c>
      <c r="I118" s="187"/>
      <c r="J118" s="187"/>
      <c r="K118" s="187"/>
      <c r="L118" s="186">
        <f t="shared" si="9"/>
        <v>43014</v>
      </c>
      <c r="M118" s="186"/>
      <c r="N118" s="187"/>
      <c r="O118" s="279">
        <f t="shared" si="10"/>
        <v>28701</v>
      </c>
      <c r="P118" s="279"/>
      <c r="Q118" s="187"/>
      <c r="R118" s="279">
        <f t="shared" si="11"/>
        <v>86103</v>
      </c>
      <c r="S118" s="279"/>
      <c r="T118" s="187"/>
      <c r="U118" s="295">
        <f t="shared" si="12"/>
        <v>23490</v>
      </c>
      <c r="V118" s="295"/>
      <c r="W118" s="187"/>
      <c r="X118" s="295">
        <f t="shared" si="13"/>
        <v>117450</v>
      </c>
      <c r="Y118" s="296"/>
      <c r="Z118" s="286"/>
      <c r="AB118" s="328">
        <f>VLOOKUP('償還例'!$C$114,'賦金率'!$B$2:$D$1000,2,FALSE)</f>
        <v>0.01720592</v>
      </c>
      <c r="AC118" s="329"/>
      <c r="AD118" s="330"/>
      <c r="AE118" s="345">
        <f>VLOOKUP('償還例'!AH118,'賦金率'!$B$1:$D$1000,2,FALSE)</f>
        <v>0.01148065</v>
      </c>
      <c r="AF118" s="346"/>
      <c r="AG118" s="347"/>
      <c r="AH118" s="348">
        <f t="shared" si="7"/>
        <v>360</v>
      </c>
      <c r="AI118" s="349"/>
      <c r="AJ118" s="356">
        <f>VLOOKUP('償還例'!$AM$114,'賦金率'!$B$1:$D$1000,2,FALSE)</f>
        <v>0.00939625</v>
      </c>
      <c r="AK118" s="329"/>
      <c r="AL118" s="330"/>
      <c r="AM118" s="348">
        <f t="shared" si="8"/>
        <v>560</v>
      </c>
      <c r="AN118" s="361"/>
    </row>
    <row r="119" spans="3:40" ht="19.5" customHeight="1" hidden="1">
      <c r="C119" s="206"/>
      <c r="D119" s="207"/>
      <c r="E119" s="307"/>
      <c r="F119" s="307"/>
      <c r="G119" s="308"/>
      <c r="H119" s="219">
        <v>3000000</v>
      </c>
      <c r="I119" s="211"/>
      <c r="J119" s="211"/>
      <c r="K119" s="211"/>
      <c r="L119" s="217">
        <f t="shared" si="9"/>
        <v>51617</v>
      </c>
      <c r="M119" s="217"/>
      <c r="N119" s="211"/>
      <c r="O119" s="210">
        <f t="shared" si="10"/>
        <v>34441</v>
      </c>
      <c r="P119" s="210"/>
      <c r="Q119" s="211"/>
      <c r="R119" s="210">
        <f t="shared" si="11"/>
        <v>103323</v>
      </c>
      <c r="S119" s="210"/>
      <c r="T119" s="211"/>
      <c r="U119" s="289">
        <f t="shared" si="12"/>
        <v>28188</v>
      </c>
      <c r="V119" s="289"/>
      <c r="W119" s="211"/>
      <c r="X119" s="289">
        <f t="shared" si="13"/>
        <v>140940</v>
      </c>
      <c r="Y119" s="290"/>
      <c r="Z119" s="291"/>
      <c r="AB119" s="334">
        <f>VLOOKUP('償還例'!$C$114,'賦金率'!$B$2:$D$1000,2,FALSE)</f>
        <v>0.01720592</v>
      </c>
      <c r="AC119" s="344"/>
      <c r="AD119" s="336"/>
      <c r="AE119" s="337">
        <f>VLOOKUP('償還例'!AH119,'賦金率'!$B$1:$D$1000,2,FALSE)</f>
        <v>0.01148065</v>
      </c>
      <c r="AF119" s="335"/>
      <c r="AG119" s="338"/>
      <c r="AH119" s="341">
        <f t="shared" si="7"/>
        <v>360</v>
      </c>
      <c r="AI119" s="342"/>
      <c r="AJ119" s="359">
        <f>VLOOKUP('償還例'!$AM$114,'賦金率'!$B$1:$D$1000,2,FALSE)</f>
        <v>0.00939625</v>
      </c>
      <c r="AK119" s="344"/>
      <c r="AL119" s="336"/>
      <c r="AM119" s="341">
        <f t="shared" si="8"/>
        <v>560</v>
      </c>
      <c r="AN119" s="343"/>
    </row>
    <row r="120" spans="3:40" ht="19.5" customHeight="1" hidden="1">
      <c r="C120" s="275">
        <v>72</v>
      </c>
      <c r="D120" s="276"/>
      <c r="E120" s="305" t="s">
        <v>22</v>
      </c>
      <c r="F120" s="305"/>
      <c r="G120" s="306"/>
      <c r="H120" s="259">
        <v>300000</v>
      </c>
      <c r="I120" s="185"/>
      <c r="J120" s="185"/>
      <c r="K120" s="185"/>
      <c r="L120" s="184">
        <f t="shared" si="9"/>
        <v>4328</v>
      </c>
      <c r="M120" s="184"/>
      <c r="N120" s="185"/>
      <c r="O120" s="209">
        <f t="shared" si="10"/>
        <v>2888</v>
      </c>
      <c r="P120" s="209"/>
      <c r="Q120" s="185"/>
      <c r="R120" s="209">
        <f t="shared" si="11"/>
        <v>8664</v>
      </c>
      <c r="S120" s="209"/>
      <c r="T120" s="185"/>
      <c r="U120" s="297">
        <f t="shared" si="12"/>
        <v>2363</v>
      </c>
      <c r="V120" s="297"/>
      <c r="W120" s="185"/>
      <c r="X120" s="297">
        <f t="shared" si="13"/>
        <v>11815</v>
      </c>
      <c r="Y120" s="298"/>
      <c r="Z120" s="225"/>
      <c r="AB120" s="322">
        <f>VLOOKUP('償還例'!$C$120,'賦金率'!$B$2:$D$1000,2,FALSE)</f>
        <v>0.01442779</v>
      </c>
      <c r="AC120" s="326"/>
      <c r="AD120" s="327"/>
      <c r="AE120" s="325">
        <f>VLOOKUP('償還例'!AH120,'賦金率'!$B$1:$D$1000,2,FALSE)</f>
        <v>0.00962694</v>
      </c>
      <c r="AF120" s="323"/>
      <c r="AG120" s="324"/>
      <c r="AH120" s="331">
        <f aca="true" t="shared" si="14" ref="AH120:AH125">+$R$91*100+$C$120</f>
        <v>372</v>
      </c>
      <c r="AI120" s="332"/>
      <c r="AJ120" s="339">
        <f>VLOOKUP('償還例'!$AM$120,'賦金率'!$B$1:$D$1000,2,FALSE)</f>
        <v>0.00787909</v>
      </c>
      <c r="AK120" s="326"/>
      <c r="AL120" s="327"/>
      <c r="AM120" s="331">
        <f aca="true" t="shared" si="15" ref="AM120:AM125">+$X$91*100+$C$120</f>
        <v>572</v>
      </c>
      <c r="AN120" s="333"/>
    </row>
    <row r="121" spans="3:40" ht="19.5" customHeight="1" hidden="1">
      <c r="C121" s="255"/>
      <c r="D121" s="256"/>
      <c r="E121" s="311"/>
      <c r="F121" s="311"/>
      <c r="G121" s="312"/>
      <c r="H121" s="253">
        <v>1000000</v>
      </c>
      <c r="I121" s="187"/>
      <c r="J121" s="187"/>
      <c r="K121" s="187"/>
      <c r="L121" s="186">
        <f t="shared" si="9"/>
        <v>14427</v>
      </c>
      <c r="M121" s="186"/>
      <c r="N121" s="187"/>
      <c r="O121" s="279">
        <f t="shared" si="10"/>
        <v>9626</v>
      </c>
      <c r="P121" s="279"/>
      <c r="Q121" s="187"/>
      <c r="R121" s="279">
        <f t="shared" si="11"/>
        <v>28878</v>
      </c>
      <c r="S121" s="279"/>
      <c r="T121" s="187"/>
      <c r="U121" s="295">
        <f t="shared" si="12"/>
        <v>7879</v>
      </c>
      <c r="V121" s="295"/>
      <c r="W121" s="187"/>
      <c r="X121" s="295">
        <f t="shared" si="13"/>
        <v>39395</v>
      </c>
      <c r="Y121" s="296"/>
      <c r="Z121" s="286"/>
      <c r="AB121" s="328">
        <f>VLOOKUP('償還例'!$C$120,'賦金率'!$B$2:$D$1000,2,FALSE)</f>
        <v>0.01442779</v>
      </c>
      <c r="AC121" s="329"/>
      <c r="AD121" s="330"/>
      <c r="AE121" s="345">
        <f>VLOOKUP('償還例'!AH121,'賦金率'!$B$1:$D$1000,2,FALSE)</f>
        <v>0.00962694</v>
      </c>
      <c r="AF121" s="346"/>
      <c r="AG121" s="347"/>
      <c r="AH121" s="348">
        <f t="shared" si="14"/>
        <v>372</v>
      </c>
      <c r="AI121" s="349"/>
      <c r="AJ121" s="356">
        <f>VLOOKUP('償還例'!$AM$120,'賦金率'!$B$1:$D$1000,2,FALSE)</f>
        <v>0.00787909</v>
      </c>
      <c r="AK121" s="329"/>
      <c r="AL121" s="330"/>
      <c r="AM121" s="348">
        <f t="shared" si="15"/>
        <v>572</v>
      </c>
      <c r="AN121" s="361"/>
    </row>
    <row r="122" spans="3:40" ht="19.5" customHeight="1" hidden="1">
      <c r="C122" s="255"/>
      <c r="D122" s="256"/>
      <c r="E122" s="311"/>
      <c r="F122" s="311"/>
      <c r="G122" s="312"/>
      <c r="H122" s="253">
        <v>1500000</v>
      </c>
      <c r="I122" s="187"/>
      <c r="J122" s="187"/>
      <c r="K122" s="187"/>
      <c r="L122" s="186">
        <f t="shared" si="9"/>
        <v>21641</v>
      </c>
      <c r="M122" s="186"/>
      <c r="N122" s="187"/>
      <c r="O122" s="279">
        <f t="shared" si="10"/>
        <v>14440</v>
      </c>
      <c r="P122" s="279"/>
      <c r="Q122" s="187"/>
      <c r="R122" s="279">
        <f t="shared" si="11"/>
        <v>43320</v>
      </c>
      <c r="S122" s="279"/>
      <c r="T122" s="187"/>
      <c r="U122" s="295">
        <f t="shared" si="12"/>
        <v>11818</v>
      </c>
      <c r="V122" s="295"/>
      <c r="W122" s="187"/>
      <c r="X122" s="295">
        <f t="shared" si="13"/>
        <v>59090</v>
      </c>
      <c r="Y122" s="296"/>
      <c r="Z122" s="286"/>
      <c r="AB122" s="328">
        <f>VLOOKUP('償還例'!$C$120,'賦金率'!$B$2:$D$1000,2,FALSE)</f>
        <v>0.01442779</v>
      </c>
      <c r="AC122" s="329"/>
      <c r="AD122" s="330"/>
      <c r="AE122" s="345">
        <f>VLOOKUP('償還例'!AH122,'賦金率'!$B$1:$D$1000,2,FALSE)</f>
        <v>0.00962694</v>
      </c>
      <c r="AF122" s="346"/>
      <c r="AG122" s="347"/>
      <c r="AH122" s="348">
        <f t="shared" si="14"/>
        <v>372</v>
      </c>
      <c r="AI122" s="349"/>
      <c r="AJ122" s="356">
        <f>VLOOKUP('償還例'!$AM$120,'賦金率'!$B$1:$D$1000,2,FALSE)</f>
        <v>0.00787909</v>
      </c>
      <c r="AK122" s="329"/>
      <c r="AL122" s="330"/>
      <c r="AM122" s="348">
        <f t="shared" si="15"/>
        <v>572</v>
      </c>
      <c r="AN122" s="361"/>
    </row>
    <row r="123" spans="3:40" ht="19.5" customHeight="1" hidden="1">
      <c r="C123" s="255"/>
      <c r="D123" s="256"/>
      <c r="E123" s="311"/>
      <c r="F123" s="311"/>
      <c r="G123" s="312"/>
      <c r="H123" s="253">
        <v>2000000</v>
      </c>
      <c r="I123" s="187"/>
      <c r="J123" s="187"/>
      <c r="K123" s="187"/>
      <c r="L123" s="186">
        <f t="shared" si="9"/>
        <v>28855</v>
      </c>
      <c r="M123" s="186"/>
      <c r="N123" s="187"/>
      <c r="O123" s="279">
        <f t="shared" si="10"/>
        <v>19253</v>
      </c>
      <c r="P123" s="279"/>
      <c r="Q123" s="187"/>
      <c r="R123" s="279">
        <f t="shared" si="11"/>
        <v>57759</v>
      </c>
      <c r="S123" s="279"/>
      <c r="T123" s="187"/>
      <c r="U123" s="295">
        <f t="shared" si="12"/>
        <v>15758</v>
      </c>
      <c r="V123" s="295"/>
      <c r="W123" s="187"/>
      <c r="X123" s="295">
        <f t="shared" si="13"/>
        <v>78790</v>
      </c>
      <c r="Y123" s="296"/>
      <c r="Z123" s="286"/>
      <c r="AB123" s="328">
        <f>VLOOKUP('償還例'!$C$120,'賦金率'!$B$2:$D$1000,2,FALSE)</f>
        <v>0.01442779</v>
      </c>
      <c r="AC123" s="329"/>
      <c r="AD123" s="330"/>
      <c r="AE123" s="345">
        <f>VLOOKUP('償還例'!AH123,'賦金率'!$B$1:$D$1000,2,FALSE)</f>
        <v>0.00962694</v>
      </c>
      <c r="AF123" s="346"/>
      <c r="AG123" s="347"/>
      <c r="AH123" s="348">
        <f t="shared" si="14"/>
        <v>372</v>
      </c>
      <c r="AI123" s="349"/>
      <c r="AJ123" s="356">
        <f>VLOOKUP('償還例'!$AM$120,'賦金率'!$B$1:$D$1000,2,FALSE)</f>
        <v>0.00787909</v>
      </c>
      <c r="AK123" s="329"/>
      <c r="AL123" s="330"/>
      <c r="AM123" s="348">
        <f t="shared" si="15"/>
        <v>572</v>
      </c>
      <c r="AN123" s="361"/>
    </row>
    <row r="124" spans="3:40" ht="19.5" customHeight="1" hidden="1">
      <c r="C124" s="255"/>
      <c r="D124" s="256"/>
      <c r="E124" s="311"/>
      <c r="F124" s="311"/>
      <c r="G124" s="312"/>
      <c r="H124" s="253">
        <v>2500000</v>
      </c>
      <c r="I124" s="187"/>
      <c r="J124" s="187"/>
      <c r="K124" s="187"/>
      <c r="L124" s="186">
        <f aca="true" t="shared" si="16" ref="L124:L131">ROUNDDOWN(AB124*H124,0)</f>
        <v>36069</v>
      </c>
      <c r="M124" s="186"/>
      <c r="N124" s="187"/>
      <c r="O124" s="279">
        <f aca="true" t="shared" si="17" ref="O124:O131">ROUNDDOWN(H124*AE124,0)</f>
        <v>24067</v>
      </c>
      <c r="P124" s="279"/>
      <c r="Q124" s="187"/>
      <c r="R124" s="279">
        <f>IF($C$120&lt;6,0,O124*$R$91)</f>
        <v>72201</v>
      </c>
      <c r="S124" s="279"/>
      <c r="T124" s="187"/>
      <c r="U124" s="295">
        <f aca="true" t="shared" si="18" ref="U124:U131">ROUNDDOWN(H124*AJ124,0)</f>
        <v>19697</v>
      </c>
      <c r="V124" s="295"/>
      <c r="W124" s="187"/>
      <c r="X124" s="295">
        <f>IF($C$120&lt;6,0,U124*$X$91)</f>
        <v>98485</v>
      </c>
      <c r="Y124" s="296"/>
      <c r="Z124" s="286"/>
      <c r="AB124" s="328">
        <f>VLOOKUP('償還例'!$C$120,'賦金率'!$B$2:$D$1000,2,FALSE)</f>
        <v>0.01442779</v>
      </c>
      <c r="AC124" s="329"/>
      <c r="AD124" s="330"/>
      <c r="AE124" s="345">
        <f>VLOOKUP('償還例'!AH124,'賦金率'!$B$1:$D$1000,2,FALSE)</f>
        <v>0.00962694</v>
      </c>
      <c r="AF124" s="346"/>
      <c r="AG124" s="347"/>
      <c r="AH124" s="348">
        <f t="shared" si="14"/>
        <v>372</v>
      </c>
      <c r="AI124" s="349"/>
      <c r="AJ124" s="356">
        <f>VLOOKUP('償還例'!$AM$120,'賦金率'!$B$1:$D$1000,2,FALSE)</f>
        <v>0.00787909</v>
      </c>
      <c r="AK124" s="329"/>
      <c r="AL124" s="330"/>
      <c r="AM124" s="348">
        <f t="shared" si="15"/>
        <v>572</v>
      </c>
      <c r="AN124" s="361"/>
    </row>
    <row r="125" spans="3:40" ht="19.5" customHeight="1" hidden="1">
      <c r="C125" s="277"/>
      <c r="D125" s="278"/>
      <c r="E125" s="307"/>
      <c r="F125" s="307"/>
      <c r="G125" s="308"/>
      <c r="H125" s="219">
        <v>3000000</v>
      </c>
      <c r="I125" s="211"/>
      <c r="J125" s="211"/>
      <c r="K125" s="211"/>
      <c r="L125" s="217">
        <f t="shared" si="16"/>
        <v>43283</v>
      </c>
      <c r="M125" s="217"/>
      <c r="N125" s="211"/>
      <c r="O125" s="210">
        <f t="shared" si="17"/>
        <v>28880</v>
      </c>
      <c r="P125" s="210"/>
      <c r="Q125" s="211"/>
      <c r="R125" s="210">
        <f>IF($C$120&lt;6,0,O125*$R$91)</f>
        <v>86640</v>
      </c>
      <c r="S125" s="210"/>
      <c r="T125" s="211"/>
      <c r="U125" s="289">
        <f t="shared" si="18"/>
        <v>23637</v>
      </c>
      <c r="V125" s="289"/>
      <c r="W125" s="211"/>
      <c r="X125" s="289">
        <f>IF($C$120&lt;6,0,U125*$X$91)</f>
        <v>118185</v>
      </c>
      <c r="Y125" s="290"/>
      <c r="Z125" s="291"/>
      <c r="AB125" s="334">
        <f>VLOOKUP('償還例'!$C$120,'賦金率'!$B$2:$D$1000,2,FALSE)</f>
        <v>0.01442779</v>
      </c>
      <c r="AC125" s="344"/>
      <c r="AD125" s="336"/>
      <c r="AE125" s="337">
        <f>VLOOKUP('償還例'!AH125,'賦金率'!$B$1:$D$1000,2,FALSE)</f>
        <v>0.00962694</v>
      </c>
      <c r="AF125" s="335"/>
      <c r="AG125" s="338"/>
      <c r="AH125" s="341">
        <f t="shared" si="14"/>
        <v>372</v>
      </c>
      <c r="AI125" s="342"/>
      <c r="AJ125" s="359">
        <f>VLOOKUP('償還例'!$AM$120,'賦金率'!$B$1:$D$1000,2,FALSE)</f>
        <v>0.00787909</v>
      </c>
      <c r="AK125" s="344"/>
      <c r="AL125" s="336"/>
      <c r="AM125" s="341">
        <f t="shared" si="15"/>
        <v>572</v>
      </c>
      <c r="AN125" s="343"/>
    </row>
    <row r="126" spans="3:40" ht="19.5" customHeight="1" hidden="1">
      <c r="C126" s="255">
        <v>84</v>
      </c>
      <c r="D126" s="256"/>
      <c r="E126" s="309" t="s">
        <v>22</v>
      </c>
      <c r="F126" s="309"/>
      <c r="G126" s="310"/>
      <c r="H126" s="197">
        <v>300000</v>
      </c>
      <c r="I126" s="198"/>
      <c r="J126" s="198"/>
      <c r="K126" s="198"/>
      <c r="L126" s="231">
        <f t="shared" si="16"/>
        <v>3733</v>
      </c>
      <c r="M126" s="231"/>
      <c r="N126" s="198"/>
      <c r="O126" s="274">
        <f t="shared" si="17"/>
        <v>2490</v>
      </c>
      <c r="P126" s="274"/>
      <c r="Q126" s="198"/>
      <c r="R126" s="274">
        <f aca="true" t="shared" si="19" ref="R126:R131">IF($C$126&lt;6,0,O126*$R$91)</f>
        <v>7470</v>
      </c>
      <c r="S126" s="274"/>
      <c r="T126" s="198"/>
      <c r="U126" s="292">
        <f t="shared" si="18"/>
        <v>2038</v>
      </c>
      <c r="V126" s="292"/>
      <c r="W126" s="198"/>
      <c r="X126" s="292">
        <f aca="true" t="shared" si="20" ref="X126:X131">IF($C$126&lt;6,0,U126*$X$91)</f>
        <v>10190</v>
      </c>
      <c r="Y126" s="293"/>
      <c r="Z126" s="294"/>
      <c r="AB126" s="322">
        <f>VLOOKUP('償還例'!$C$126,'賦金率'!$B$2:$D$1000,2,FALSE)</f>
        <v>0.01244372</v>
      </c>
      <c r="AC126" s="326"/>
      <c r="AD126" s="327"/>
      <c r="AE126" s="325">
        <f>VLOOKUP('償還例'!AH126,'賦金率'!$B$1:$D$1000,2,FALSE)</f>
        <v>0.00830307</v>
      </c>
      <c r="AF126" s="323"/>
      <c r="AG126" s="324"/>
      <c r="AH126" s="331">
        <f aca="true" t="shared" si="21" ref="AH126:AH131">+$R$91*100+$C$126</f>
        <v>384</v>
      </c>
      <c r="AI126" s="332"/>
      <c r="AJ126" s="339">
        <f>VLOOKUP('償還例'!$AM$126,'賦金率'!$B$1:$D$1000,2,FALSE)</f>
        <v>0.00679558</v>
      </c>
      <c r="AK126" s="326"/>
      <c r="AL126" s="327"/>
      <c r="AM126" s="331">
        <f aca="true" t="shared" si="22" ref="AM126:AM131">+$X$91*100+$C$126</f>
        <v>584</v>
      </c>
      <c r="AN126" s="333"/>
    </row>
    <row r="127" spans="3:40" ht="19.5" customHeight="1" hidden="1">
      <c r="C127" s="255"/>
      <c r="D127" s="257"/>
      <c r="E127" s="311"/>
      <c r="F127" s="311"/>
      <c r="G127" s="312"/>
      <c r="H127" s="253">
        <v>1000000</v>
      </c>
      <c r="I127" s="187"/>
      <c r="J127" s="187"/>
      <c r="K127" s="187"/>
      <c r="L127" s="186">
        <f t="shared" si="16"/>
        <v>12443</v>
      </c>
      <c r="M127" s="186"/>
      <c r="N127" s="187"/>
      <c r="O127" s="279">
        <f t="shared" si="17"/>
        <v>8303</v>
      </c>
      <c r="P127" s="279"/>
      <c r="Q127" s="187"/>
      <c r="R127" s="279">
        <f t="shared" si="19"/>
        <v>24909</v>
      </c>
      <c r="S127" s="279"/>
      <c r="T127" s="187"/>
      <c r="U127" s="295">
        <f t="shared" si="18"/>
        <v>6795</v>
      </c>
      <c r="V127" s="295"/>
      <c r="W127" s="187"/>
      <c r="X127" s="295">
        <f t="shared" si="20"/>
        <v>33975</v>
      </c>
      <c r="Y127" s="296"/>
      <c r="Z127" s="286"/>
      <c r="AB127" s="328">
        <f>VLOOKUP('償還例'!$C$126,'賦金率'!$B$2:$D$1000,2,FALSE)</f>
        <v>0.01244372</v>
      </c>
      <c r="AC127" s="329"/>
      <c r="AD127" s="330"/>
      <c r="AE127" s="345">
        <f>VLOOKUP('償還例'!AH127,'賦金率'!$B$1:$D$1000,2,FALSE)</f>
        <v>0.00830307</v>
      </c>
      <c r="AF127" s="346"/>
      <c r="AG127" s="347"/>
      <c r="AH127" s="348">
        <f t="shared" si="21"/>
        <v>384</v>
      </c>
      <c r="AI127" s="349"/>
      <c r="AJ127" s="356">
        <f>VLOOKUP('償還例'!$AM$126,'賦金率'!$B$1:$D$1000,2,FALSE)</f>
        <v>0.00679558</v>
      </c>
      <c r="AK127" s="329"/>
      <c r="AL127" s="330"/>
      <c r="AM127" s="348">
        <f t="shared" si="22"/>
        <v>584</v>
      </c>
      <c r="AN127" s="361"/>
    </row>
    <row r="128" spans="3:40" ht="19.5" customHeight="1" hidden="1">
      <c r="C128" s="255"/>
      <c r="D128" s="257"/>
      <c r="E128" s="311"/>
      <c r="F128" s="311"/>
      <c r="G128" s="312"/>
      <c r="H128" s="253">
        <v>1500000</v>
      </c>
      <c r="I128" s="187"/>
      <c r="J128" s="187"/>
      <c r="K128" s="187"/>
      <c r="L128" s="186">
        <f t="shared" si="16"/>
        <v>18665</v>
      </c>
      <c r="M128" s="186"/>
      <c r="N128" s="187"/>
      <c r="O128" s="279">
        <f t="shared" si="17"/>
        <v>12454</v>
      </c>
      <c r="P128" s="279"/>
      <c r="Q128" s="187"/>
      <c r="R128" s="279">
        <f t="shared" si="19"/>
        <v>37362</v>
      </c>
      <c r="S128" s="279"/>
      <c r="T128" s="187"/>
      <c r="U128" s="295">
        <f t="shared" si="18"/>
        <v>10193</v>
      </c>
      <c r="V128" s="295"/>
      <c r="W128" s="187"/>
      <c r="X128" s="295">
        <f t="shared" si="20"/>
        <v>50965</v>
      </c>
      <c r="Y128" s="296"/>
      <c r="Z128" s="286"/>
      <c r="AB128" s="328">
        <f>VLOOKUP('償還例'!$C$126,'賦金率'!$B$2:$D$1000,2,FALSE)</f>
        <v>0.01244372</v>
      </c>
      <c r="AC128" s="329"/>
      <c r="AD128" s="330"/>
      <c r="AE128" s="345">
        <f>VLOOKUP('償還例'!AH128,'賦金率'!$B$1:$D$1000,2,FALSE)</f>
        <v>0.00830307</v>
      </c>
      <c r="AF128" s="346"/>
      <c r="AG128" s="347"/>
      <c r="AH128" s="348">
        <f t="shared" si="21"/>
        <v>384</v>
      </c>
      <c r="AI128" s="349"/>
      <c r="AJ128" s="356">
        <f>VLOOKUP('償還例'!$AM$126,'賦金率'!$B$1:$D$1000,2,FALSE)</f>
        <v>0.00679558</v>
      </c>
      <c r="AK128" s="329"/>
      <c r="AL128" s="330"/>
      <c r="AM128" s="348">
        <f t="shared" si="22"/>
        <v>584</v>
      </c>
      <c r="AN128" s="361"/>
    </row>
    <row r="129" spans="3:40" ht="19.5" customHeight="1" hidden="1">
      <c r="C129" s="255"/>
      <c r="D129" s="257"/>
      <c r="E129" s="311"/>
      <c r="F129" s="311"/>
      <c r="G129" s="312"/>
      <c r="H129" s="253">
        <v>2000000</v>
      </c>
      <c r="I129" s="187"/>
      <c r="J129" s="187"/>
      <c r="K129" s="187"/>
      <c r="L129" s="186">
        <f t="shared" si="16"/>
        <v>24887</v>
      </c>
      <c r="M129" s="186"/>
      <c r="N129" s="187"/>
      <c r="O129" s="279">
        <f t="shared" si="17"/>
        <v>16606</v>
      </c>
      <c r="P129" s="279"/>
      <c r="Q129" s="187"/>
      <c r="R129" s="279">
        <f t="shared" si="19"/>
        <v>49818</v>
      </c>
      <c r="S129" s="279"/>
      <c r="T129" s="187"/>
      <c r="U129" s="295">
        <f t="shared" si="18"/>
        <v>13591</v>
      </c>
      <c r="V129" s="295"/>
      <c r="W129" s="187"/>
      <c r="X129" s="295">
        <f t="shared" si="20"/>
        <v>67955</v>
      </c>
      <c r="Y129" s="296"/>
      <c r="Z129" s="286"/>
      <c r="AB129" s="328">
        <f>VLOOKUP('償還例'!$C$126,'賦金率'!$B$2:$D$1000,2,FALSE)</f>
        <v>0.01244372</v>
      </c>
      <c r="AC129" s="329"/>
      <c r="AD129" s="330"/>
      <c r="AE129" s="345">
        <f>VLOOKUP('償還例'!AH129,'賦金率'!$B$1:$D$1000,2,FALSE)</f>
        <v>0.00830307</v>
      </c>
      <c r="AF129" s="346"/>
      <c r="AG129" s="347"/>
      <c r="AH129" s="348">
        <f t="shared" si="21"/>
        <v>384</v>
      </c>
      <c r="AI129" s="349"/>
      <c r="AJ129" s="356">
        <f>VLOOKUP('償還例'!$AM$126,'賦金率'!$B$1:$D$1000,2,FALSE)</f>
        <v>0.00679558</v>
      </c>
      <c r="AK129" s="329"/>
      <c r="AL129" s="330"/>
      <c r="AM129" s="348">
        <f t="shared" si="22"/>
        <v>584</v>
      </c>
      <c r="AN129" s="361"/>
    </row>
    <row r="130" spans="3:40" ht="19.5" customHeight="1" hidden="1">
      <c r="C130" s="255"/>
      <c r="D130" s="257"/>
      <c r="E130" s="311"/>
      <c r="F130" s="311"/>
      <c r="G130" s="312"/>
      <c r="H130" s="253">
        <v>2500000</v>
      </c>
      <c r="I130" s="187"/>
      <c r="J130" s="187"/>
      <c r="K130" s="187"/>
      <c r="L130" s="186">
        <f t="shared" si="16"/>
        <v>31109</v>
      </c>
      <c r="M130" s="186"/>
      <c r="N130" s="187"/>
      <c r="O130" s="279">
        <f t="shared" si="17"/>
        <v>20757</v>
      </c>
      <c r="P130" s="279"/>
      <c r="Q130" s="187"/>
      <c r="R130" s="279">
        <f t="shared" si="19"/>
        <v>62271</v>
      </c>
      <c r="S130" s="279"/>
      <c r="T130" s="187"/>
      <c r="U130" s="295">
        <f t="shared" si="18"/>
        <v>16988</v>
      </c>
      <c r="V130" s="295"/>
      <c r="W130" s="187"/>
      <c r="X130" s="295">
        <f t="shared" si="20"/>
        <v>84940</v>
      </c>
      <c r="Y130" s="296"/>
      <c r="Z130" s="286"/>
      <c r="AB130" s="328">
        <f>VLOOKUP('償還例'!$C$126,'賦金率'!$B$2:$D$1000,2,FALSE)</f>
        <v>0.01244372</v>
      </c>
      <c r="AC130" s="329"/>
      <c r="AD130" s="330"/>
      <c r="AE130" s="345">
        <f>VLOOKUP('償還例'!AH130,'賦金率'!$B$1:$D$1000,2,FALSE)</f>
        <v>0.00830307</v>
      </c>
      <c r="AF130" s="346"/>
      <c r="AG130" s="347"/>
      <c r="AH130" s="348">
        <f t="shared" si="21"/>
        <v>384</v>
      </c>
      <c r="AI130" s="349"/>
      <c r="AJ130" s="356">
        <f>VLOOKUP('償還例'!$AM$126,'賦金率'!$B$1:$D$1000,2,FALSE)</f>
        <v>0.00679558</v>
      </c>
      <c r="AK130" s="329"/>
      <c r="AL130" s="330"/>
      <c r="AM130" s="348">
        <f t="shared" si="22"/>
        <v>584</v>
      </c>
      <c r="AN130" s="361"/>
    </row>
    <row r="131" spans="3:40" ht="19.5" customHeight="1" hidden="1" thickBot="1">
      <c r="C131" s="317"/>
      <c r="D131" s="318"/>
      <c r="E131" s="315"/>
      <c r="F131" s="315"/>
      <c r="G131" s="316"/>
      <c r="H131" s="304">
        <v>3000000</v>
      </c>
      <c r="I131" s="282"/>
      <c r="J131" s="282"/>
      <c r="K131" s="282"/>
      <c r="L131" s="283">
        <f t="shared" si="16"/>
        <v>37331</v>
      </c>
      <c r="M131" s="283"/>
      <c r="N131" s="282"/>
      <c r="O131" s="281">
        <f t="shared" si="17"/>
        <v>24909</v>
      </c>
      <c r="P131" s="281"/>
      <c r="Q131" s="282"/>
      <c r="R131" s="281">
        <f t="shared" si="19"/>
        <v>74727</v>
      </c>
      <c r="S131" s="281"/>
      <c r="T131" s="282"/>
      <c r="U131" s="301">
        <f t="shared" si="18"/>
        <v>20386</v>
      </c>
      <c r="V131" s="301"/>
      <c r="W131" s="282"/>
      <c r="X131" s="301">
        <f t="shared" si="20"/>
        <v>101930</v>
      </c>
      <c r="Y131" s="302"/>
      <c r="Z131" s="303"/>
      <c r="AB131" s="350">
        <f>VLOOKUP('償還例'!$C$126,'賦金率'!$B$2:$D$1000,2,FALSE)</f>
        <v>0.01244372</v>
      </c>
      <c r="AC131" s="351"/>
      <c r="AD131" s="352"/>
      <c r="AE131" s="353">
        <f>VLOOKUP('償還例'!AH131,'賦金率'!$B$1:$D$1000,2,FALSE)</f>
        <v>0.00830307</v>
      </c>
      <c r="AF131" s="354"/>
      <c r="AG131" s="355"/>
      <c r="AH131" s="357">
        <f t="shared" si="21"/>
        <v>384</v>
      </c>
      <c r="AI131" s="358"/>
      <c r="AJ131" s="362">
        <f>VLOOKUP('償還例'!$AM$126,'賦金率'!$B$1:$D$1000,2,FALSE)</f>
        <v>0.00679558</v>
      </c>
      <c r="AK131" s="351"/>
      <c r="AL131" s="352"/>
      <c r="AM131" s="357">
        <f t="shared" si="22"/>
        <v>584</v>
      </c>
      <c r="AN131" s="363"/>
    </row>
  </sheetData>
  <sheetProtection/>
  <mergeCells count="578">
    <mergeCell ref="AH106:AI106"/>
    <mergeCell ref="AB91:AN91"/>
    <mergeCell ref="AM108:AN108"/>
    <mergeCell ref="AJ108:AL108"/>
    <mergeCell ref="AJ101:AL101"/>
    <mergeCell ref="AH107:AI107"/>
    <mergeCell ref="AH108:AI108"/>
    <mergeCell ref="AH103:AI103"/>
    <mergeCell ref="AJ106:AL106"/>
    <mergeCell ref="AM101:AN101"/>
    <mergeCell ref="AM102:AN102"/>
    <mergeCell ref="AM103:AN103"/>
    <mergeCell ref="AM104:AN104"/>
    <mergeCell ref="AM105:AN105"/>
    <mergeCell ref="AM106:AN106"/>
    <mergeCell ref="AJ107:AL107"/>
    <mergeCell ref="AM122:AN122"/>
    <mergeCell ref="AM123:AN123"/>
    <mergeCell ref="AM117:AN117"/>
    <mergeCell ref="AM118:AN118"/>
    <mergeCell ref="AM119:AN119"/>
    <mergeCell ref="AM120:AN120"/>
    <mergeCell ref="AM113:AN113"/>
    <mergeCell ref="AM114:AN114"/>
    <mergeCell ref="AM107:AN107"/>
    <mergeCell ref="AH109:AI109"/>
    <mergeCell ref="AH110:AI110"/>
    <mergeCell ref="AH111:AI111"/>
    <mergeCell ref="AH112:AI112"/>
    <mergeCell ref="AH113:AI113"/>
    <mergeCell ref="AJ110:AL110"/>
    <mergeCell ref="AJ111:AL111"/>
    <mergeCell ref="AM115:AN115"/>
    <mergeCell ref="AM109:AN109"/>
    <mergeCell ref="AM110:AN110"/>
    <mergeCell ref="AM111:AN111"/>
    <mergeCell ref="AM112:AN112"/>
    <mergeCell ref="AH117:AI117"/>
    <mergeCell ref="AH114:AI114"/>
    <mergeCell ref="AJ115:AL115"/>
    <mergeCell ref="AJ116:AL116"/>
    <mergeCell ref="AJ117:AL117"/>
    <mergeCell ref="AH121:AI121"/>
    <mergeCell ref="AJ119:AL119"/>
    <mergeCell ref="AJ120:AL120"/>
    <mergeCell ref="AJ121:AL121"/>
    <mergeCell ref="AJ122:AL122"/>
    <mergeCell ref="AH119:AI119"/>
    <mergeCell ref="AJ118:AL118"/>
    <mergeCell ref="AH116:AI116"/>
    <mergeCell ref="AE114:AG114"/>
    <mergeCell ref="AE115:AG115"/>
    <mergeCell ref="AE116:AG116"/>
    <mergeCell ref="AE117:AG117"/>
    <mergeCell ref="AH118:AI118"/>
    <mergeCell ref="AM128:AN128"/>
    <mergeCell ref="AM129:AN129"/>
    <mergeCell ref="AB109:AD109"/>
    <mergeCell ref="AB110:AD110"/>
    <mergeCell ref="AB111:AD111"/>
    <mergeCell ref="AB112:AD112"/>
    <mergeCell ref="AB113:AD113"/>
    <mergeCell ref="AB114:AD114"/>
    <mergeCell ref="AB115:AD115"/>
    <mergeCell ref="AB116:AD116"/>
    <mergeCell ref="AJ130:AL130"/>
    <mergeCell ref="AJ127:AL127"/>
    <mergeCell ref="AJ128:AL128"/>
    <mergeCell ref="AJ124:AL124"/>
    <mergeCell ref="AJ131:AL131"/>
    <mergeCell ref="AM130:AN130"/>
    <mergeCell ref="AM131:AN131"/>
    <mergeCell ref="AM124:AN124"/>
    <mergeCell ref="AM125:AN125"/>
    <mergeCell ref="AM126:AN126"/>
    <mergeCell ref="AM95:AN95"/>
    <mergeCell ref="AM96:AN96"/>
    <mergeCell ref="AM97:AN97"/>
    <mergeCell ref="AM98:AN98"/>
    <mergeCell ref="AM99:AN99"/>
    <mergeCell ref="AJ129:AL129"/>
    <mergeCell ref="AM127:AN127"/>
    <mergeCell ref="AJ123:AL123"/>
    <mergeCell ref="AM116:AN116"/>
    <mergeCell ref="AM121:AN121"/>
    <mergeCell ref="AM100:AN100"/>
    <mergeCell ref="AJ125:AL125"/>
    <mergeCell ref="AJ126:AL126"/>
    <mergeCell ref="AJ113:AL113"/>
    <mergeCell ref="AJ114:AL114"/>
    <mergeCell ref="AJ102:AL102"/>
    <mergeCell ref="AJ103:AL103"/>
    <mergeCell ref="AJ104:AL104"/>
    <mergeCell ref="AJ105:AL105"/>
    <mergeCell ref="AJ109:AL109"/>
    <mergeCell ref="AJ112:AL112"/>
    <mergeCell ref="AH130:AI130"/>
    <mergeCell ref="AH131:AI131"/>
    <mergeCell ref="AJ94:AL94"/>
    <mergeCell ref="AJ95:AL95"/>
    <mergeCell ref="AJ96:AL96"/>
    <mergeCell ref="AJ97:AL97"/>
    <mergeCell ref="AJ98:AL98"/>
    <mergeCell ref="AJ99:AL99"/>
    <mergeCell ref="AJ100:AL100"/>
    <mergeCell ref="AH126:AI126"/>
    <mergeCell ref="AH127:AI127"/>
    <mergeCell ref="AH128:AI128"/>
    <mergeCell ref="AH129:AI129"/>
    <mergeCell ref="AH115:AI115"/>
    <mergeCell ref="AH124:AI124"/>
    <mergeCell ref="AH125:AI125"/>
    <mergeCell ref="AH120:AI120"/>
    <mergeCell ref="AH122:AI122"/>
    <mergeCell ref="AH123:AI123"/>
    <mergeCell ref="AE131:AG131"/>
    <mergeCell ref="AE130:AG130"/>
    <mergeCell ref="AE120:AG120"/>
    <mergeCell ref="AE121:AG121"/>
    <mergeCell ref="AE122:AG122"/>
    <mergeCell ref="AE123:AG123"/>
    <mergeCell ref="AE127:AG127"/>
    <mergeCell ref="AE128:AG128"/>
    <mergeCell ref="AE129:AG129"/>
    <mergeCell ref="AH104:AI104"/>
    <mergeCell ref="AH105:AI105"/>
    <mergeCell ref="AH98:AI98"/>
    <mergeCell ref="AH99:AI99"/>
    <mergeCell ref="AH100:AI100"/>
    <mergeCell ref="AH101:AI101"/>
    <mergeCell ref="AH102:AI102"/>
    <mergeCell ref="AE108:AG108"/>
    <mergeCell ref="AE124:AG124"/>
    <mergeCell ref="AE125:AG125"/>
    <mergeCell ref="AE126:AG126"/>
    <mergeCell ref="AE118:AG118"/>
    <mergeCell ref="AE119:AG119"/>
    <mergeCell ref="AE110:AG110"/>
    <mergeCell ref="AE111:AG111"/>
    <mergeCell ref="AE112:AG112"/>
    <mergeCell ref="AE113:AG113"/>
    <mergeCell ref="AE106:AG106"/>
    <mergeCell ref="AE107:AG107"/>
    <mergeCell ref="AB131:AD131"/>
    <mergeCell ref="AB130:AD130"/>
    <mergeCell ref="AB119:AD119"/>
    <mergeCell ref="AB120:AD120"/>
    <mergeCell ref="AB121:AD121"/>
    <mergeCell ref="AB122:AD122"/>
    <mergeCell ref="AB123:AD123"/>
    <mergeCell ref="AE109:AG109"/>
    <mergeCell ref="AE105:AG105"/>
    <mergeCell ref="AE104:AG104"/>
    <mergeCell ref="AE99:AG99"/>
    <mergeCell ref="AE100:AG100"/>
    <mergeCell ref="AE101:AG101"/>
    <mergeCell ref="AE102:AG102"/>
    <mergeCell ref="AE103:AG103"/>
    <mergeCell ref="AB107:AD107"/>
    <mergeCell ref="AB127:AD127"/>
    <mergeCell ref="AB128:AD128"/>
    <mergeCell ref="AB129:AD129"/>
    <mergeCell ref="AB108:AD108"/>
    <mergeCell ref="AB124:AD124"/>
    <mergeCell ref="AB125:AD125"/>
    <mergeCell ref="AB126:AD126"/>
    <mergeCell ref="AB117:AD117"/>
    <mergeCell ref="AB118:AD118"/>
    <mergeCell ref="AB103:AD103"/>
    <mergeCell ref="AB104:AD104"/>
    <mergeCell ref="AB105:AD105"/>
    <mergeCell ref="AB106:AD106"/>
    <mergeCell ref="AB99:AD99"/>
    <mergeCell ref="AB100:AD100"/>
    <mergeCell ref="AB101:AD101"/>
    <mergeCell ref="AB102:AD102"/>
    <mergeCell ref="AB98:AD98"/>
    <mergeCell ref="AE96:AG96"/>
    <mergeCell ref="AE97:AG97"/>
    <mergeCell ref="AE98:AG98"/>
    <mergeCell ref="AH96:AI96"/>
    <mergeCell ref="AH97:AI97"/>
    <mergeCell ref="X98:Z98"/>
    <mergeCell ref="U98:W98"/>
    <mergeCell ref="AH93:AI93"/>
    <mergeCell ref="AM93:AN93"/>
    <mergeCell ref="AB94:AD94"/>
    <mergeCell ref="AE94:AG94"/>
    <mergeCell ref="AJ93:AL93"/>
    <mergeCell ref="AH94:AI94"/>
    <mergeCell ref="AM94:AN94"/>
    <mergeCell ref="AH95:AI95"/>
    <mergeCell ref="AB92:AD92"/>
    <mergeCell ref="AB93:AD93"/>
    <mergeCell ref="AE93:AG93"/>
    <mergeCell ref="AB95:AD95"/>
    <mergeCell ref="AE95:AG95"/>
    <mergeCell ref="U97:W97"/>
    <mergeCell ref="X97:Z97"/>
    <mergeCell ref="AB96:AD96"/>
    <mergeCell ref="AB97:AD97"/>
    <mergeCell ref="U95:W95"/>
    <mergeCell ref="H125:K125"/>
    <mergeCell ref="W72:X72"/>
    <mergeCell ref="C126:D131"/>
    <mergeCell ref="E39:L39"/>
    <mergeCell ref="E57:L57"/>
    <mergeCell ref="F58:H58"/>
    <mergeCell ref="F60:M60"/>
    <mergeCell ref="Q60:Z60"/>
    <mergeCell ref="F62:I62"/>
    <mergeCell ref="C93:D94"/>
    <mergeCell ref="H126:K126"/>
    <mergeCell ref="C99:D102"/>
    <mergeCell ref="P35:S35"/>
    <mergeCell ref="H130:K130"/>
    <mergeCell ref="H127:K127"/>
    <mergeCell ref="H128:K128"/>
    <mergeCell ref="H129:K129"/>
    <mergeCell ref="H122:K122"/>
    <mergeCell ref="H123:K123"/>
    <mergeCell ref="H124:K124"/>
    <mergeCell ref="H121:K121"/>
    <mergeCell ref="H131:K131"/>
    <mergeCell ref="E93:G94"/>
    <mergeCell ref="E95:G98"/>
    <mergeCell ref="E99:G102"/>
    <mergeCell ref="E103:G107"/>
    <mergeCell ref="E108:G113"/>
    <mergeCell ref="E114:G119"/>
    <mergeCell ref="E120:G125"/>
    <mergeCell ref="E126:G131"/>
    <mergeCell ref="H117:K117"/>
    <mergeCell ref="H118:K118"/>
    <mergeCell ref="H119:K119"/>
    <mergeCell ref="H120:K120"/>
    <mergeCell ref="H113:K113"/>
    <mergeCell ref="H114:K114"/>
    <mergeCell ref="H115:K115"/>
    <mergeCell ref="H116:K116"/>
    <mergeCell ref="H109:K109"/>
    <mergeCell ref="H110:K110"/>
    <mergeCell ref="H111:K111"/>
    <mergeCell ref="H112:K112"/>
    <mergeCell ref="H105:K105"/>
    <mergeCell ref="H106:K106"/>
    <mergeCell ref="H107:K107"/>
    <mergeCell ref="H108:K108"/>
    <mergeCell ref="U131:W131"/>
    <mergeCell ref="X129:Z129"/>
    <mergeCell ref="X130:Z130"/>
    <mergeCell ref="X131:Z131"/>
    <mergeCell ref="U128:W128"/>
    <mergeCell ref="X128:Z128"/>
    <mergeCell ref="U129:W129"/>
    <mergeCell ref="U130:W130"/>
    <mergeCell ref="U121:W121"/>
    <mergeCell ref="X127:Z127"/>
    <mergeCell ref="U125:W125"/>
    <mergeCell ref="U126:W126"/>
    <mergeCell ref="U127:W127"/>
    <mergeCell ref="U124:W124"/>
    <mergeCell ref="X124:Z124"/>
    <mergeCell ref="X125:Z125"/>
    <mergeCell ref="X126:Z126"/>
    <mergeCell ref="X117:Z117"/>
    <mergeCell ref="U115:W115"/>
    <mergeCell ref="U116:W116"/>
    <mergeCell ref="U122:W122"/>
    <mergeCell ref="X122:Z122"/>
    <mergeCell ref="X123:Z123"/>
    <mergeCell ref="U123:W123"/>
    <mergeCell ref="U120:W120"/>
    <mergeCell ref="X120:Z120"/>
    <mergeCell ref="X121:Z121"/>
    <mergeCell ref="X111:Z111"/>
    <mergeCell ref="X112:Z112"/>
    <mergeCell ref="X113:Z113"/>
    <mergeCell ref="U118:W118"/>
    <mergeCell ref="X118:Z118"/>
    <mergeCell ref="X119:Z119"/>
    <mergeCell ref="U119:W119"/>
    <mergeCell ref="X115:Z115"/>
    <mergeCell ref="X116:Z116"/>
    <mergeCell ref="U117:W117"/>
    <mergeCell ref="X114:Z114"/>
    <mergeCell ref="U113:W113"/>
    <mergeCell ref="X107:Z107"/>
    <mergeCell ref="U107:W107"/>
    <mergeCell ref="U108:W108"/>
    <mergeCell ref="U109:W109"/>
    <mergeCell ref="U114:W114"/>
    <mergeCell ref="X108:Z108"/>
    <mergeCell ref="X109:Z109"/>
    <mergeCell ref="X110:Z110"/>
    <mergeCell ref="X100:Z100"/>
    <mergeCell ref="X105:Z105"/>
    <mergeCell ref="U106:W106"/>
    <mergeCell ref="X106:Z106"/>
    <mergeCell ref="U103:W103"/>
    <mergeCell ref="X103:Z103"/>
    <mergeCell ref="U104:W104"/>
    <mergeCell ref="X104:Z104"/>
    <mergeCell ref="L128:N128"/>
    <mergeCell ref="L121:N121"/>
    <mergeCell ref="L122:N122"/>
    <mergeCell ref="L123:N123"/>
    <mergeCell ref="U101:W101"/>
    <mergeCell ref="U105:W105"/>
    <mergeCell ref="U110:W110"/>
    <mergeCell ref="U111:W111"/>
    <mergeCell ref="U112:W112"/>
    <mergeCell ref="U102:W102"/>
    <mergeCell ref="L126:N126"/>
    <mergeCell ref="X95:Z95"/>
    <mergeCell ref="X96:Z96"/>
    <mergeCell ref="U96:W96"/>
    <mergeCell ref="X101:Z101"/>
    <mergeCell ref="L127:N127"/>
    <mergeCell ref="X102:Z102"/>
    <mergeCell ref="U99:W99"/>
    <mergeCell ref="X99:Z99"/>
    <mergeCell ref="U100:W100"/>
    <mergeCell ref="O131:Q131"/>
    <mergeCell ref="O130:Q130"/>
    <mergeCell ref="L131:N131"/>
    <mergeCell ref="L129:N129"/>
    <mergeCell ref="L130:N130"/>
    <mergeCell ref="X91:Z91"/>
    <mergeCell ref="X92:Z92"/>
    <mergeCell ref="U94:W94"/>
    <mergeCell ref="X94:Z94"/>
    <mergeCell ref="L125:N125"/>
    <mergeCell ref="L109:N109"/>
    <mergeCell ref="L110:N110"/>
    <mergeCell ref="L111:N111"/>
    <mergeCell ref="L112:N112"/>
    <mergeCell ref="L113:N113"/>
    <mergeCell ref="L124:N124"/>
    <mergeCell ref="L117:N117"/>
    <mergeCell ref="L118:N118"/>
    <mergeCell ref="L119:N119"/>
    <mergeCell ref="L120:N120"/>
    <mergeCell ref="L114:N114"/>
    <mergeCell ref="L115:N115"/>
    <mergeCell ref="L116:N116"/>
    <mergeCell ref="O127:Q127"/>
    <mergeCell ref="O128:Q128"/>
    <mergeCell ref="O129:Q129"/>
    <mergeCell ref="O125:Q125"/>
    <mergeCell ref="O126:Q126"/>
    <mergeCell ref="O117:Q117"/>
    <mergeCell ref="O118:Q118"/>
    <mergeCell ref="R129:T129"/>
    <mergeCell ref="R130:T130"/>
    <mergeCell ref="R127:T127"/>
    <mergeCell ref="R128:T128"/>
    <mergeCell ref="R131:T131"/>
    <mergeCell ref="O120:Q120"/>
    <mergeCell ref="O121:Q121"/>
    <mergeCell ref="O122:Q122"/>
    <mergeCell ref="O123:Q123"/>
    <mergeCell ref="O124:Q124"/>
    <mergeCell ref="R125:T125"/>
    <mergeCell ref="R126:T126"/>
    <mergeCell ref="R121:T121"/>
    <mergeCell ref="R122:T122"/>
    <mergeCell ref="R123:T123"/>
    <mergeCell ref="R124:T124"/>
    <mergeCell ref="R119:T119"/>
    <mergeCell ref="R120:T120"/>
    <mergeCell ref="R113:T113"/>
    <mergeCell ref="R114:T114"/>
    <mergeCell ref="R115:T115"/>
    <mergeCell ref="R116:T116"/>
    <mergeCell ref="O119:Q119"/>
    <mergeCell ref="R106:T106"/>
    <mergeCell ref="R107:T107"/>
    <mergeCell ref="R108:T108"/>
    <mergeCell ref="R109:T109"/>
    <mergeCell ref="R110:T110"/>
    <mergeCell ref="R111:T111"/>
    <mergeCell ref="R112:T112"/>
    <mergeCell ref="R117:T117"/>
    <mergeCell ref="R118:T118"/>
    <mergeCell ref="R104:T104"/>
    <mergeCell ref="R105:T105"/>
    <mergeCell ref="O106:Q106"/>
    <mergeCell ref="O104:Q104"/>
    <mergeCell ref="O115:Q115"/>
    <mergeCell ref="O116:Q116"/>
    <mergeCell ref="O98:Q98"/>
    <mergeCell ref="O113:Q113"/>
    <mergeCell ref="O114:Q114"/>
    <mergeCell ref="O110:Q110"/>
    <mergeCell ref="O111:Q111"/>
    <mergeCell ref="O112:Q112"/>
    <mergeCell ref="O109:Q109"/>
    <mergeCell ref="O100:Q100"/>
    <mergeCell ref="R100:T100"/>
    <mergeCell ref="R97:T97"/>
    <mergeCell ref="R98:T98"/>
    <mergeCell ref="R94:T94"/>
    <mergeCell ref="O91:Q91"/>
    <mergeCell ref="O92:Q92"/>
    <mergeCell ref="O94:Q94"/>
    <mergeCell ref="R95:T95"/>
    <mergeCell ref="O96:Q96"/>
    <mergeCell ref="O97:Q97"/>
    <mergeCell ref="C120:D125"/>
    <mergeCell ref="O95:Q95"/>
    <mergeCell ref="L104:N104"/>
    <mergeCell ref="L105:N105"/>
    <mergeCell ref="L106:N106"/>
    <mergeCell ref="O101:Q101"/>
    <mergeCell ref="O105:Q105"/>
    <mergeCell ref="L108:N108"/>
    <mergeCell ref="L107:N107"/>
    <mergeCell ref="O99:Q99"/>
    <mergeCell ref="T74:V74"/>
    <mergeCell ref="T55:V55"/>
    <mergeCell ref="O103:Q103"/>
    <mergeCell ref="R103:T103"/>
    <mergeCell ref="L83:M83"/>
    <mergeCell ref="Q79:Z79"/>
    <mergeCell ref="R96:T96"/>
    <mergeCell ref="R101:T101"/>
    <mergeCell ref="R102:T102"/>
    <mergeCell ref="R99:T99"/>
    <mergeCell ref="U37:W37"/>
    <mergeCell ref="F40:H40"/>
    <mergeCell ref="E70:I70"/>
    <mergeCell ref="F42:M42"/>
    <mergeCell ref="F44:I44"/>
    <mergeCell ref="J44:M44"/>
    <mergeCell ref="W33:X33"/>
    <mergeCell ref="Q64:R64"/>
    <mergeCell ref="G64:H64"/>
    <mergeCell ref="I40:K40"/>
    <mergeCell ref="K58:M58"/>
    <mergeCell ref="W53:X53"/>
    <mergeCell ref="R33:S33"/>
    <mergeCell ref="L64:M64"/>
    <mergeCell ref="N42:P42"/>
    <mergeCell ref="O53:T53"/>
    <mergeCell ref="F79:M79"/>
    <mergeCell ref="K77:M77"/>
    <mergeCell ref="G83:H83"/>
    <mergeCell ref="D49:J49"/>
    <mergeCell ref="E55:H55"/>
    <mergeCell ref="E74:H74"/>
    <mergeCell ref="E72:I72"/>
    <mergeCell ref="J81:M81"/>
    <mergeCell ref="J55:M55"/>
    <mergeCell ref="D83:F83"/>
    <mergeCell ref="Q83:R83"/>
    <mergeCell ref="C103:D107"/>
    <mergeCell ref="H96:K96"/>
    <mergeCell ref="H97:K97"/>
    <mergeCell ref="H98:K98"/>
    <mergeCell ref="H99:K99"/>
    <mergeCell ref="H100:K100"/>
    <mergeCell ref="C95:D98"/>
    <mergeCell ref="H86:L86"/>
    <mergeCell ref="L102:N102"/>
    <mergeCell ref="L97:N97"/>
    <mergeCell ref="H101:K101"/>
    <mergeCell ref="H102:K102"/>
    <mergeCell ref="H103:K103"/>
    <mergeCell ref="H104:K104"/>
    <mergeCell ref="L101:N101"/>
    <mergeCell ref="L103:N103"/>
    <mergeCell ref="L95:N95"/>
    <mergeCell ref="L96:N96"/>
    <mergeCell ref="L98:N98"/>
    <mergeCell ref="X88:Z89"/>
    <mergeCell ref="C88:O89"/>
    <mergeCell ref="C90:G92"/>
    <mergeCell ref="R91:T91"/>
    <mergeCell ref="R92:T92"/>
    <mergeCell ref="O93:T93"/>
    <mergeCell ref="O90:T90"/>
    <mergeCell ref="U92:W92"/>
    <mergeCell ref="U93:Z93"/>
    <mergeCell ref="O55:S55"/>
    <mergeCell ref="D68:J68"/>
    <mergeCell ref="V83:Z83"/>
    <mergeCell ref="O74:S74"/>
    <mergeCell ref="F77:H77"/>
    <mergeCell ref="I83:K83"/>
    <mergeCell ref="O83:P83"/>
    <mergeCell ref="O72:T72"/>
    <mergeCell ref="S83:U83"/>
    <mergeCell ref="U53:V53"/>
    <mergeCell ref="J24:M24"/>
    <mergeCell ref="J14:M14"/>
    <mergeCell ref="M29:Y29"/>
    <mergeCell ref="L94:N94"/>
    <mergeCell ref="H93:K93"/>
    <mergeCell ref="H94:K94"/>
    <mergeCell ref="J53:M53"/>
    <mergeCell ref="J72:M72"/>
    <mergeCell ref="H95:K95"/>
    <mergeCell ref="H90:K92"/>
    <mergeCell ref="O16:Z16"/>
    <mergeCell ref="C114:D119"/>
    <mergeCell ref="O107:Q107"/>
    <mergeCell ref="O108:Q108"/>
    <mergeCell ref="O102:Q102"/>
    <mergeCell ref="C108:D113"/>
    <mergeCell ref="J51:M51"/>
    <mergeCell ref="J70:M70"/>
    <mergeCell ref="AB90:AN90"/>
    <mergeCell ref="AE92:AI92"/>
    <mergeCell ref="AJ92:AN92"/>
    <mergeCell ref="L99:N99"/>
    <mergeCell ref="L100:N100"/>
    <mergeCell ref="U90:Z90"/>
    <mergeCell ref="L90:N91"/>
    <mergeCell ref="L92:N92"/>
    <mergeCell ref="L93:N93"/>
    <mergeCell ref="U91:W91"/>
    <mergeCell ref="O18:Z18"/>
    <mergeCell ref="O20:Z20"/>
    <mergeCell ref="O22:Z22"/>
    <mergeCell ref="O24:Z24"/>
    <mergeCell ref="O37:S37"/>
    <mergeCell ref="N79:P79"/>
    <mergeCell ref="V64:X64"/>
    <mergeCell ref="O64:P64"/>
    <mergeCell ref="S64:U64"/>
    <mergeCell ref="T35:W35"/>
    <mergeCell ref="J18:M18"/>
    <mergeCell ref="C2:K3"/>
    <mergeCell ref="M2:Z2"/>
    <mergeCell ref="M3:Z3"/>
    <mergeCell ref="U33:V33"/>
    <mergeCell ref="O33:Q33"/>
    <mergeCell ref="D33:I33"/>
    <mergeCell ref="F5:L5"/>
    <mergeCell ref="C20:F20"/>
    <mergeCell ref="C31:L31"/>
    <mergeCell ref="C18:G18"/>
    <mergeCell ref="F81:I81"/>
    <mergeCell ref="D27:G27"/>
    <mergeCell ref="D29:G29"/>
    <mergeCell ref="D64:F64"/>
    <mergeCell ref="I64:K64"/>
    <mergeCell ref="J62:M62"/>
    <mergeCell ref="J74:M74"/>
    <mergeCell ref="J20:M20"/>
    <mergeCell ref="H27:K27"/>
    <mergeCell ref="E16:H16"/>
    <mergeCell ref="E76:L76"/>
    <mergeCell ref="E35:I35"/>
    <mergeCell ref="E51:I51"/>
    <mergeCell ref="G24:I24"/>
    <mergeCell ref="E53:I53"/>
    <mergeCell ref="J35:M35"/>
    <mergeCell ref="C22:F22"/>
    <mergeCell ref="C24:F24"/>
    <mergeCell ref="G22:I22"/>
    <mergeCell ref="C8:F8"/>
    <mergeCell ref="E12:H12"/>
    <mergeCell ref="E14:H14"/>
    <mergeCell ref="O8:Z8"/>
    <mergeCell ref="J8:M8"/>
    <mergeCell ref="J12:M12"/>
    <mergeCell ref="M5:O5"/>
    <mergeCell ref="O12:Z12"/>
    <mergeCell ref="O14:Z14"/>
    <mergeCell ref="J16:M16"/>
    <mergeCell ref="U72:V72"/>
    <mergeCell ref="C10:K10"/>
    <mergeCell ref="J22:M22"/>
    <mergeCell ref="H29:K29"/>
    <mergeCell ref="N60:P60"/>
    <mergeCell ref="Q42:Z42"/>
  </mergeCells>
  <dataValidations count="4">
    <dataValidation type="whole" operator="lessThanOrEqual" showInputMessage="1" showErrorMessage="1" sqref="L26:R26">
      <formula1>84</formula1>
    </dataValidation>
    <dataValidation type="whole" operator="lessThanOrEqual" showInputMessage="1" showErrorMessage="1" error="償還月数は８４月以内です。" sqref="J20:M21">
      <formula1>84</formula1>
    </dataValidation>
    <dataValidation type="whole" allowBlank="1" showInputMessage="1" showErrorMessage="1" sqref="J24:M25">
      <formula1>1</formula1>
      <formula2>3000000</formula2>
    </dataValidation>
    <dataValidation type="whole" allowBlank="1" showInputMessage="1" showErrorMessage="1" error="利用限度額を超えています。&#10;" sqref="J18:M19">
      <formula1>2000</formula1>
      <formula2>3000000</formula2>
    </dataValidation>
  </dataValidations>
  <printOptions/>
  <pageMargins left="0.5905511811023623" right="0.5118110236220472" top="0.5905511811023623" bottom="0.1968503937007874" header="0.31496062992125984" footer="0.5118110236220472"/>
  <pageSetup horizontalDpi="300" verticalDpi="300" orientation="portrait" paperSize="9" r:id="rId4"/>
  <headerFooter alignWithMargins="0">
    <oddHeader>&amp;L利率改定日　平成30年1月1日&amp;C年利率　&amp;"ＭＳ Ｐゴシック,太字"1.26％&amp;R出力日：&amp;D</oddHeader>
  </headerFooter>
  <rowBreaks count="1" manualBreakCount="1">
    <brk id="86" max="255" man="1"/>
  </rowBreaks>
  <colBreaks count="2" manualBreakCount="2">
    <brk id="27" max="65535" man="1"/>
    <brk id="4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53"/>
  <sheetViews>
    <sheetView zoomScale="70" zoomScaleNormal="70" zoomScalePageLayoutView="0" workbookViewId="0" topLeftCell="A1">
      <selection activeCell="C170" sqref="C170:C253"/>
    </sheetView>
  </sheetViews>
  <sheetFormatPr defaultColWidth="9.00390625" defaultRowHeight="13.5"/>
  <cols>
    <col min="1" max="1" width="14.125" style="4" customWidth="1"/>
    <col min="2" max="2" width="9.375" style="4" bestFit="1" customWidth="1"/>
    <col min="3" max="3" width="17.75390625" style="7" customWidth="1"/>
    <col min="4" max="4" width="21.75390625" style="4" customWidth="1"/>
    <col min="5" max="5" width="22.50390625" style="4" bestFit="1" customWidth="1"/>
    <col min="6" max="6" width="9.00390625" style="4" customWidth="1"/>
    <col min="7" max="7" width="27.625" style="4" bestFit="1" customWidth="1"/>
    <col min="8" max="16384" width="9.00390625" style="4" customWidth="1"/>
  </cols>
  <sheetData>
    <row r="1" spans="2:4" ht="13.5">
      <c r="B1" s="20" t="s">
        <v>16</v>
      </c>
      <c r="C1" s="20" t="s">
        <v>70</v>
      </c>
      <c r="D1" s="4" t="s">
        <v>62</v>
      </c>
    </row>
    <row r="2" spans="2:3" ht="13.5">
      <c r="B2" s="20">
        <v>1</v>
      </c>
      <c r="C2" s="20">
        <v>1.00105</v>
      </c>
    </row>
    <row r="3" spans="2:3" ht="13.5">
      <c r="B3" s="20">
        <v>2</v>
      </c>
      <c r="C3" s="20">
        <v>0.50078763</v>
      </c>
    </row>
    <row r="4" spans="2:3" ht="13.5">
      <c r="B4" s="20">
        <v>3</v>
      </c>
      <c r="C4" s="20">
        <v>0.33403357</v>
      </c>
    </row>
    <row r="5" spans="2:3" ht="13.5">
      <c r="B5" s="20">
        <v>4</v>
      </c>
      <c r="C5" s="20">
        <v>0.25065659</v>
      </c>
    </row>
    <row r="6" spans="2:3" ht="13.5">
      <c r="B6" s="20">
        <v>5</v>
      </c>
      <c r="C6" s="20">
        <v>0.20063044</v>
      </c>
    </row>
    <row r="7" spans="2:3" ht="13.5">
      <c r="B7" s="20">
        <v>6</v>
      </c>
      <c r="C7" s="20">
        <v>0.1672797</v>
      </c>
    </row>
    <row r="8" spans="2:3" ht="13.5">
      <c r="B8" s="20">
        <v>7</v>
      </c>
      <c r="C8" s="20">
        <v>0.14345777</v>
      </c>
    </row>
    <row r="9" spans="2:3" ht="13.5">
      <c r="B9" s="20">
        <v>8</v>
      </c>
      <c r="C9" s="20">
        <v>0.12559134</v>
      </c>
    </row>
    <row r="10" spans="2:3" ht="13.5">
      <c r="B10" s="20">
        <v>9</v>
      </c>
      <c r="C10" s="20">
        <v>0.11169526</v>
      </c>
    </row>
    <row r="11" spans="2:3" ht="13.5">
      <c r="B11" s="20">
        <v>10</v>
      </c>
      <c r="C11" s="20">
        <v>0.1005784</v>
      </c>
    </row>
    <row r="12" spans="2:3" ht="13.5">
      <c r="B12" s="20">
        <v>11</v>
      </c>
      <c r="C12" s="20">
        <v>0.09148281</v>
      </c>
    </row>
    <row r="13" spans="2:3" ht="13.5">
      <c r="B13" s="20">
        <v>12</v>
      </c>
      <c r="C13" s="20">
        <v>0.08390317</v>
      </c>
    </row>
    <row r="14" spans="2:3" ht="13.5">
      <c r="B14" s="20">
        <v>13</v>
      </c>
      <c r="C14" s="20">
        <v>0.07748964</v>
      </c>
    </row>
    <row r="15" spans="2:3" ht="13.5">
      <c r="B15" s="20">
        <v>14</v>
      </c>
      <c r="C15" s="20">
        <v>0.07199235</v>
      </c>
    </row>
    <row r="16" spans="2:3" ht="13.5">
      <c r="B16" s="20">
        <v>15</v>
      </c>
      <c r="C16" s="20">
        <v>0.06722803</v>
      </c>
    </row>
    <row r="17" spans="2:3" ht="13.5">
      <c r="B17" s="20">
        <v>16</v>
      </c>
      <c r="C17" s="20">
        <v>0.06305927</v>
      </c>
    </row>
    <row r="18" spans="2:3" ht="13.5">
      <c r="B18" s="20">
        <v>17</v>
      </c>
      <c r="C18" s="20">
        <v>0.05938096</v>
      </c>
    </row>
    <row r="19" spans="2:3" ht="13.5">
      <c r="B19" s="20">
        <v>18</v>
      </c>
      <c r="C19" s="20">
        <v>0.05611136</v>
      </c>
    </row>
    <row r="20" spans="2:3" ht="13.5">
      <c r="B20" s="20">
        <v>19</v>
      </c>
      <c r="C20" s="20">
        <v>0.05318595</v>
      </c>
    </row>
    <row r="21" spans="2:3" ht="13.5">
      <c r="B21" s="20">
        <v>20</v>
      </c>
      <c r="C21" s="20">
        <v>0.05055308</v>
      </c>
    </row>
    <row r="22" spans="2:3" ht="13.5">
      <c r="B22" s="20">
        <v>21</v>
      </c>
      <c r="C22" s="20">
        <v>0.04817097</v>
      </c>
    </row>
    <row r="23" spans="2:3" ht="13.5">
      <c r="B23" s="20">
        <v>22</v>
      </c>
      <c r="C23" s="20">
        <v>0.04600542</v>
      </c>
    </row>
    <row r="24" spans="2:3" ht="13.5">
      <c r="B24" s="20">
        <v>23</v>
      </c>
      <c r="C24" s="20">
        <v>0.04402819</v>
      </c>
    </row>
    <row r="25" spans="2:3" ht="13.5">
      <c r="B25" s="20">
        <v>24</v>
      </c>
      <c r="C25" s="20">
        <v>0.04221574</v>
      </c>
    </row>
    <row r="26" spans="2:3" ht="13.5">
      <c r="B26" s="20">
        <v>25</v>
      </c>
      <c r="C26" s="20">
        <v>0.04054829</v>
      </c>
    </row>
    <row r="27" spans="2:3" ht="13.5">
      <c r="B27" s="20">
        <v>26</v>
      </c>
      <c r="C27" s="20">
        <v>0.03900911</v>
      </c>
    </row>
    <row r="28" spans="2:3" ht="13.5">
      <c r="B28" s="20">
        <v>27</v>
      </c>
      <c r="C28" s="20">
        <v>0.03758395</v>
      </c>
    </row>
    <row r="29" spans="2:3" ht="13.5">
      <c r="B29" s="20">
        <v>28</v>
      </c>
      <c r="C29" s="20">
        <v>0.0362606</v>
      </c>
    </row>
    <row r="30" spans="2:3" ht="13.5">
      <c r="B30" s="20">
        <v>29</v>
      </c>
      <c r="C30" s="20">
        <v>0.03502852</v>
      </c>
    </row>
    <row r="31" spans="2:3" ht="13.5">
      <c r="B31" s="20">
        <v>30</v>
      </c>
      <c r="C31" s="20">
        <v>0.03387858</v>
      </c>
    </row>
    <row r="32" spans="2:3" ht="13.5">
      <c r="B32" s="20">
        <v>31</v>
      </c>
      <c r="C32" s="20">
        <v>0.03280284</v>
      </c>
    </row>
    <row r="33" spans="2:3" ht="13.5">
      <c r="B33" s="20">
        <v>32</v>
      </c>
      <c r="C33" s="20">
        <v>0.03179434</v>
      </c>
    </row>
    <row r="34" spans="2:3" ht="13.5">
      <c r="B34" s="20">
        <v>33</v>
      </c>
      <c r="C34" s="20">
        <v>0.03084696</v>
      </c>
    </row>
    <row r="35" spans="2:3" ht="13.5">
      <c r="B35" s="20">
        <v>34</v>
      </c>
      <c r="C35" s="20">
        <v>0.02995532</v>
      </c>
    </row>
    <row r="36" spans="2:3" ht="13.5">
      <c r="B36" s="20">
        <v>35</v>
      </c>
      <c r="C36" s="20">
        <v>0.02911463</v>
      </c>
    </row>
    <row r="37" spans="2:3" ht="13.5">
      <c r="B37" s="20">
        <v>36</v>
      </c>
      <c r="C37" s="20">
        <v>0.02832066</v>
      </c>
    </row>
    <row r="38" spans="2:3" ht="13.5">
      <c r="B38" s="20">
        <v>37</v>
      </c>
      <c r="C38" s="20">
        <v>0.02756961</v>
      </c>
    </row>
    <row r="39" spans="2:3" ht="13.5">
      <c r="B39" s="20">
        <v>38</v>
      </c>
      <c r="C39" s="20">
        <v>0.02685809</v>
      </c>
    </row>
    <row r="40" spans="2:3" ht="13.5">
      <c r="B40" s="20">
        <v>39</v>
      </c>
      <c r="C40" s="20">
        <v>0.02618306</v>
      </c>
    </row>
    <row r="41" spans="2:3" ht="13.5">
      <c r="B41" s="20">
        <v>40</v>
      </c>
      <c r="C41" s="20">
        <v>0.02554179</v>
      </c>
    </row>
    <row r="42" spans="2:3" ht="13.5">
      <c r="B42" s="20">
        <v>41</v>
      </c>
      <c r="C42" s="20">
        <v>0.02493181</v>
      </c>
    </row>
    <row r="43" spans="2:3" ht="13.5">
      <c r="B43" s="20">
        <v>42</v>
      </c>
      <c r="C43" s="20">
        <v>0.02435087</v>
      </c>
    </row>
    <row r="44" spans="2:3" ht="13.5">
      <c r="B44" s="20">
        <v>43</v>
      </c>
      <c r="C44" s="20">
        <v>0.02379696</v>
      </c>
    </row>
    <row r="45" spans="2:3" ht="13.5">
      <c r="B45" s="20">
        <v>44</v>
      </c>
      <c r="C45" s="20">
        <v>0.02326824</v>
      </c>
    </row>
    <row r="46" spans="2:3" ht="13.5">
      <c r="B46" s="20">
        <v>45</v>
      </c>
      <c r="C46" s="20">
        <v>0.02276301</v>
      </c>
    </row>
    <row r="47" spans="2:3" ht="13.5">
      <c r="B47" s="20">
        <v>46</v>
      </c>
      <c r="C47" s="20">
        <v>0.02227976</v>
      </c>
    </row>
    <row r="48" spans="2:3" ht="13.5">
      <c r="B48" s="20">
        <v>47</v>
      </c>
      <c r="C48" s="20">
        <v>0.02181707</v>
      </c>
    </row>
    <row r="49" spans="2:3" ht="13.5">
      <c r="B49" s="20">
        <v>48</v>
      </c>
      <c r="C49" s="20">
        <v>0.02137367</v>
      </c>
    </row>
    <row r="50" spans="2:3" ht="13.5">
      <c r="B50" s="20">
        <v>49</v>
      </c>
      <c r="C50" s="20">
        <v>0.02094837</v>
      </c>
    </row>
    <row r="51" spans="2:3" ht="13.5">
      <c r="B51" s="20">
        <v>50</v>
      </c>
      <c r="C51" s="20">
        <v>0.02054008</v>
      </c>
    </row>
    <row r="52" spans="2:3" ht="13.5">
      <c r="B52" s="20">
        <v>51</v>
      </c>
      <c r="C52" s="20">
        <v>0.02014781</v>
      </c>
    </row>
    <row r="53" spans="2:3" ht="13.5">
      <c r="B53" s="20">
        <v>52</v>
      </c>
      <c r="C53" s="20">
        <v>0.01977063</v>
      </c>
    </row>
    <row r="54" spans="2:3" ht="13.5">
      <c r="B54" s="20">
        <v>53</v>
      </c>
      <c r="C54" s="20">
        <v>0.01940769</v>
      </c>
    </row>
    <row r="55" spans="2:3" ht="13.5">
      <c r="B55" s="20">
        <v>54</v>
      </c>
      <c r="C55" s="20">
        <v>0.01905819</v>
      </c>
    </row>
    <row r="56" spans="2:3" ht="13.5">
      <c r="B56" s="20">
        <v>55</v>
      </c>
      <c r="C56" s="20">
        <v>0.01872141</v>
      </c>
    </row>
    <row r="57" spans="2:3" ht="13.5">
      <c r="B57" s="20">
        <v>56</v>
      </c>
      <c r="C57" s="20">
        <v>0.01839665</v>
      </c>
    </row>
    <row r="58" spans="2:3" ht="13.5">
      <c r="B58" s="20">
        <v>57</v>
      </c>
      <c r="C58" s="20">
        <v>0.0180833</v>
      </c>
    </row>
    <row r="59" spans="2:3" ht="13.5">
      <c r="B59" s="20">
        <v>58</v>
      </c>
      <c r="C59" s="20">
        <v>0.01778075</v>
      </c>
    </row>
    <row r="60" spans="2:3" ht="13.5">
      <c r="B60" s="20">
        <v>59</v>
      </c>
      <c r="C60" s="20">
        <v>0.01748846</v>
      </c>
    </row>
    <row r="61" spans="2:3" ht="13.5">
      <c r="B61" s="20">
        <v>60</v>
      </c>
      <c r="C61" s="20">
        <v>0.01720592</v>
      </c>
    </row>
    <row r="62" spans="2:3" ht="13.5">
      <c r="B62" s="20">
        <v>61</v>
      </c>
      <c r="C62" s="20">
        <v>0.01693264</v>
      </c>
    </row>
    <row r="63" spans="2:3" ht="13.5">
      <c r="B63" s="20">
        <v>62</v>
      </c>
      <c r="C63" s="20">
        <v>0.01666819</v>
      </c>
    </row>
    <row r="64" spans="2:3" ht="13.5">
      <c r="B64" s="20">
        <v>63</v>
      </c>
      <c r="C64" s="20">
        <v>0.01641213</v>
      </c>
    </row>
    <row r="65" spans="2:3" ht="13.5">
      <c r="B65" s="20">
        <v>64</v>
      </c>
      <c r="C65" s="20">
        <v>0.01616407</v>
      </c>
    </row>
    <row r="66" spans="2:3" ht="13.5">
      <c r="B66" s="20">
        <v>65</v>
      </c>
      <c r="C66" s="20">
        <v>0.01592365</v>
      </c>
    </row>
    <row r="67" spans="2:3" ht="13.5">
      <c r="B67" s="20">
        <v>66</v>
      </c>
      <c r="C67" s="20">
        <v>0.01569052</v>
      </c>
    </row>
    <row r="68" spans="2:3" ht="13.5">
      <c r="B68" s="20">
        <v>67</v>
      </c>
      <c r="C68" s="20">
        <v>0.01546435</v>
      </c>
    </row>
    <row r="69" spans="2:3" ht="13.5">
      <c r="B69" s="20">
        <v>68</v>
      </c>
      <c r="C69" s="20">
        <v>0.01524484</v>
      </c>
    </row>
    <row r="70" spans="2:3" ht="13.5">
      <c r="B70" s="20">
        <v>69</v>
      </c>
      <c r="C70" s="20">
        <v>0.01503169</v>
      </c>
    </row>
    <row r="71" spans="2:3" ht="13.5">
      <c r="B71" s="20">
        <v>70</v>
      </c>
      <c r="C71" s="20">
        <v>0.01482464</v>
      </c>
    </row>
    <row r="72" spans="2:3" ht="13.5">
      <c r="B72" s="20">
        <v>71</v>
      </c>
      <c r="C72" s="20">
        <v>0.01462341</v>
      </c>
    </row>
    <row r="73" spans="2:3" ht="13.5">
      <c r="B73" s="20">
        <v>72</v>
      </c>
      <c r="C73" s="20">
        <v>0.01442779</v>
      </c>
    </row>
    <row r="74" spans="2:3" ht="13.5">
      <c r="B74" s="20">
        <v>73</v>
      </c>
      <c r="C74" s="20">
        <v>0.01423752</v>
      </c>
    </row>
    <row r="75" spans="2:3" ht="13.5">
      <c r="B75" s="20">
        <v>74</v>
      </c>
      <c r="C75" s="20">
        <v>0.0140524</v>
      </c>
    </row>
    <row r="76" spans="2:3" ht="13.5">
      <c r="B76" s="20">
        <v>75</v>
      </c>
      <c r="C76" s="20">
        <v>0.01387221</v>
      </c>
    </row>
    <row r="77" spans="2:3" ht="13.5">
      <c r="B77" s="20">
        <v>76</v>
      </c>
      <c r="C77" s="20">
        <v>0.01369677</v>
      </c>
    </row>
    <row r="78" spans="2:3" ht="13.5">
      <c r="B78" s="20">
        <v>77</v>
      </c>
      <c r="C78" s="20">
        <v>0.01352589</v>
      </c>
    </row>
    <row r="79" spans="2:3" ht="13.5">
      <c r="B79" s="20">
        <v>78</v>
      </c>
      <c r="C79" s="20">
        <v>0.0133594</v>
      </c>
    </row>
    <row r="80" spans="2:3" ht="13.5">
      <c r="B80" s="20">
        <v>79</v>
      </c>
      <c r="C80" s="20">
        <v>0.01319712</v>
      </c>
    </row>
    <row r="81" spans="2:3" ht="13.5">
      <c r="B81" s="20">
        <v>80</v>
      </c>
      <c r="C81" s="20">
        <v>0.0130389</v>
      </c>
    </row>
    <row r="82" spans="2:3" ht="13.5">
      <c r="B82" s="20">
        <v>81</v>
      </c>
      <c r="C82" s="20">
        <v>0.01288459</v>
      </c>
    </row>
    <row r="83" spans="2:3" ht="13.5">
      <c r="B83" s="20">
        <v>82</v>
      </c>
      <c r="C83" s="20">
        <v>0.01273405</v>
      </c>
    </row>
    <row r="84" spans="2:3" ht="13.5">
      <c r="B84" s="20">
        <v>83</v>
      </c>
      <c r="C84" s="20">
        <v>0.01258713</v>
      </c>
    </row>
    <row r="85" spans="1:3" ht="14.25" thickBot="1">
      <c r="A85" s="109"/>
      <c r="B85" s="20">
        <v>84</v>
      </c>
      <c r="C85" s="20">
        <v>0.01244372</v>
      </c>
    </row>
    <row r="86" spans="1:7" ht="13.5">
      <c r="A86" s="110" t="s">
        <v>65</v>
      </c>
      <c r="B86" s="110">
        <v>301</v>
      </c>
      <c r="C86" s="20">
        <v>1.00105</v>
      </c>
      <c r="D86" s="111">
        <v>1</v>
      </c>
      <c r="E86" s="20">
        <v>1.00105</v>
      </c>
      <c r="F86" s="111" t="s">
        <v>63</v>
      </c>
      <c r="G86" s="111" t="s">
        <v>67</v>
      </c>
    </row>
    <row r="87" spans="1:7" ht="13.5">
      <c r="A87" s="109"/>
      <c r="B87" s="109">
        <v>302</v>
      </c>
      <c r="C87" s="20">
        <v>0.50078763</v>
      </c>
      <c r="D87" s="112">
        <v>2</v>
      </c>
      <c r="E87" s="20">
        <v>0.50078763</v>
      </c>
      <c r="F87" s="109"/>
      <c r="G87" s="109"/>
    </row>
    <row r="88" spans="2:5" ht="13.5">
      <c r="B88" s="4">
        <v>303</v>
      </c>
      <c r="C88" s="20">
        <v>0.33403357</v>
      </c>
      <c r="D88">
        <v>3</v>
      </c>
      <c r="E88" s="20">
        <v>0.33403357</v>
      </c>
    </row>
    <row r="89" spans="2:5" ht="13.5">
      <c r="B89" s="4">
        <v>304</v>
      </c>
      <c r="C89" s="20">
        <v>0.25065659</v>
      </c>
      <c r="D89">
        <v>4</v>
      </c>
      <c r="E89" s="20">
        <v>0.25065659</v>
      </c>
    </row>
    <row r="90" spans="2:5" ht="13.5">
      <c r="B90" s="4">
        <v>305</v>
      </c>
      <c r="C90" s="20">
        <v>0.20063044</v>
      </c>
      <c r="D90">
        <v>5</v>
      </c>
      <c r="E90" s="20">
        <v>0.20063044</v>
      </c>
    </row>
    <row r="91" spans="2:5" ht="13.5">
      <c r="B91" s="8">
        <v>306</v>
      </c>
      <c r="C91" s="20">
        <v>0.11161734</v>
      </c>
      <c r="D91">
        <v>6</v>
      </c>
      <c r="E91" s="20">
        <v>0.11161734</v>
      </c>
    </row>
    <row r="92" spans="2:5" ht="13.5">
      <c r="B92" s="4">
        <v>307</v>
      </c>
      <c r="C92" s="20">
        <v>0.10048371</v>
      </c>
      <c r="D92">
        <v>7</v>
      </c>
      <c r="E92" s="20">
        <v>0.10048371</v>
      </c>
    </row>
    <row r="93" spans="2:5" ht="13.5">
      <c r="B93" s="4">
        <v>308</v>
      </c>
      <c r="C93" s="20">
        <v>0.09137843</v>
      </c>
      <c r="D93">
        <v>8</v>
      </c>
      <c r="E93" s="20">
        <v>0.09137843</v>
      </c>
    </row>
    <row r="94" spans="2:5" ht="13.5">
      <c r="B94" s="4">
        <v>309</v>
      </c>
      <c r="C94" s="20">
        <v>0.08379349</v>
      </c>
      <c r="D94">
        <v>9</v>
      </c>
      <c r="E94" s="20">
        <v>0.08379349</v>
      </c>
    </row>
    <row r="95" spans="2:5" ht="13.5">
      <c r="B95" s="4">
        <v>310</v>
      </c>
      <c r="C95" s="20">
        <v>0.07737745</v>
      </c>
      <c r="D95">
        <v>10</v>
      </c>
      <c r="E95" s="20">
        <v>0.07737745</v>
      </c>
    </row>
    <row r="96" spans="2:5" ht="13.5">
      <c r="B96" s="4">
        <v>311</v>
      </c>
      <c r="C96" s="20">
        <v>0.07187944</v>
      </c>
      <c r="D96">
        <v>11</v>
      </c>
      <c r="E96" s="20">
        <v>0.07187944</v>
      </c>
    </row>
    <row r="97" spans="2:9" ht="13.5">
      <c r="B97" s="8">
        <v>312</v>
      </c>
      <c r="C97" s="20">
        <v>0.05598438</v>
      </c>
      <c r="D97">
        <v>12</v>
      </c>
      <c r="E97" s="20">
        <v>0.05598438</v>
      </c>
      <c r="I97" s="4" t="s">
        <v>69</v>
      </c>
    </row>
    <row r="98" spans="2:5" ht="13.5">
      <c r="B98" s="4">
        <v>313</v>
      </c>
      <c r="C98" s="20">
        <v>0.0530544</v>
      </c>
      <c r="D98">
        <v>13</v>
      </c>
      <c r="E98" s="20">
        <v>0.0530544</v>
      </c>
    </row>
    <row r="99" spans="2:5" ht="13.5">
      <c r="B99" s="4">
        <v>314</v>
      </c>
      <c r="C99" s="20">
        <v>0.05041849</v>
      </c>
      <c r="D99">
        <v>14</v>
      </c>
      <c r="E99" s="20">
        <v>0.05041849</v>
      </c>
    </row>
    <row r="100" spans="2:5" ht="13.5">
      <c r="B100" s="4">
        <v>315</v>
      </c>
      <c r="C100" s="20">
        <v>0.04803449</v>
      </c>
      <c r="D100">
        <v>15</v>
      </c>
      <c r="E100" s="20">
        <v>0.04803449</v>
      </c>
    </row>
    <row r="101" spans="2:5" ht="13.5">
      <c r="B101" s="4">
        <v>316</v>
      </c>
      <c r="C101" s="20">
        <v>0.04586794</v>
      </c>
      <c r="D101">
        <v>16</v>
      </c>
      <c r="E101" s="20">
        <v>0.04586794</v>
      </c>
    </row>
    <row r="102" spans="2:5" ht="13.5">
      <c r="B102" s="4">
        <v>317</v>
      </c>
      <c r="C102" s="20">
        <v>0.04389037</v>
      </c>
      <c r="D102">
        <v>17</v>
      </c>
      <c r="E102" s="20">
        <v>0.04389037</v>
      </c>
    </row>
    <row r="103" spans="2:5" ht="13.5">
      <c r="B103" s="8">
        <v>318</v>
      </c>
      <c r="C103" s="20">
        <v>0.0374403</v>
      </c>
      <c r="D103">
        <v>18</v>
      </c>
      <c r="E103" s="20">
        <v>0.0374403</v>
      </c>
    </row>
    <row r="104" spans="2:5" ht="13.5">
      <c r="B104" s="4">
        <v>319</v>
      </c>
      <c r="C104" s="20">
        <v>0.03611484</v>
      </c>
      <c r="D104">
        <v>19</v>
      </c>
      <c r="E104" s="20">
        <v>0.03611484</v>
      </c>
    </row>
    <row r="105" spans="2:5" ht="13.5">
      <c r="B105" s="4">
        <v>320</v>
      </c>
      <c r="C105" s="20">
        <v>0.03488127</v>
      </c>
      <c r="D105">
        <v>20</v>
      </c>
      <c r="E105" s="20">
        <v>0.03488127</v>
      </c>
    </row>
    <row r="106" spans="2:5" ht="13.5">
      <c r="B106" s="4">
        <v>321</v>
      </c>
      <c r="C106" s="20">
        <v>0.03373036</v>
      </c>
      <c r="D106">
        <v>21</v>
      </c>
      <c r="E106" s="20">
        <v>0.03373036</v>
      </c>
    </row>
    <row r="107" spans="2:5" ht="13.5">
      <c r="B107" s="4">
        <v>322</v>
      </c>
      <c r="C107" s="20">
        <v>0.03265407</v>
      </c>
      <c r="D107">
        <v>22</v>
      </c>
      <c r="E107" s="20">
        <v>0.03265407</v>
      </c>
    </row>
    <row r="108" spans="2:5" ht="13.5">
      <c r="B108" s="4">
        <v>323</v>
      </c>
      <c r="C108" s="20">
        <v>0.03164536</v>
      </c>
      <c r="D108">
        <v>23</v>
      </c>
      <c r="E108" s="20">
        <v>0.03164536</v>
      </c>
    </row>
    <row r="109" spans="2:5" ht="13.5">
      <c r="B109" s="8">
        <v>324</v>
      </c>
      <c r="C109" s="20">
        <v>0.02816844</v>
      </c>
      <c r="D109">
        <v>24</v>
      </c>
      <c r="E109" s="20">
        <v>0.02816844</v>
      </c>
    </row>
    <row r="110" spans="2:5" ht="13.5">
      <c r="B110" s="4">
        <v>325</v>
      </c>
      <c r="C110" s="20">
        <v>0.02741617</v>
      </c>
      <c r="D110">
        <v>25</v>
      </c>
      <c r="E110" s="20">
        <v>0.02741617</v>
      </c>
    </row>
    <row r="111" spans="2:5" ht="13.5">
      <c r="B111" s="4">
        <v>326</v>
      </c>
      <c r="C111" s="20">
        <v>0.02670376</v>
      </c>
      <c r="D111">
        <v>26</v>
      </c>
      <c r="E111" s="20">
        <v>0.02670376</v>
      </c>
    </row>
    <row r="112" spans="2:5" ht="13.5">
      <c r="B112" s="4">
        <v>327</v>
      </c>
      <c r="C112" s="20">
        <v>0.02602813</v>
      </c>
      <c r="D112">
        <v>27</v>
      </c>
      <c r="E112" s="20">
        <v>0.02602813</v>
      </c>
    </row>
    <row r="113" spans="2:5" ht="13.5">
      <c r="B113" s="4">
        <v>328</v>
      </c>
      <c r="C113" s="20">
        <v>0.0253865</v>
      </c>
      <c r="D113">
        <v>28</v>
      </c>
      <c r="E113" s="20">
        <v>0.0253865</v>
      </c>
    </row>
    <row r="114" spans="2:5" ht="13.5">
      <c r="B114" s="4">
        <v>329</v>
      </c>
      <c r="C114" s="20">
        <v>0.02477637</v>
      </c>
      <c r="D114">
        <v>29</v>
      </c>
      <c r="E114" s="20">
        <v>0.02477637</v>
      </c>
    </row>
    <row r="115" spans="2:5" ht="13.5">
      <c r="B115" s="8">
        <v>330</v>
      </c>
      <c r="C115" s="20">
        <v>0.02260548</v>
      </c>
      <c r="D115">
        <v>30</v>
      </c>
      <c r="E115" s="20">
        <v>0.02260548</v>
      </c>
    </row>
    <row r="116" spans="2:5" ht="13.5">
      <c r="B116" s="4">
        <v>331</v>
      </c>
      <c r="C116" s="20">
        <v>0.02212142</v>
      </c>
      <c r="D116">
        <v>31</v>
      </c>
      <c r="E116" s="20">
        <v>0.02212142</v>
      </c>
    </row>
    <row r="117" spans="2:5" ht="13.5">
      <c r="B117" s="4">
        <v>332</v>
      </c>
      <c r="C117" s="20">
        <v>0.02165813</v>
      </c>
      <c r="D117">
        <v>32</v>
      </c>
      <c r="E117" s="20">
        <v>0.02165813</v>
      </c>
    </row>
    <row r="118" spans="2:5" ht="13.5">
      <c r="B118" s="4">
        <v>333</v>
      </c>
      <c r="C118" s="20">
        <v>0.02121431</v>
      </c>
      <c r="D118">
        <v>33</v>
      </c>
      <c r="E118" s="20">
        <v>0.02121431</v>
      </c>
    </row>
    <row r="119" spans="2:5" ht="13.5">
      <c r="B119" s="4">
        <v>334</v>
      </c>
      <c r="C119" s="20">
        <v>0.02078875</v>
      </c>
      <c r="D119">
        <v>34</v>
      </c>
      <c r="E119" s="20">
        <v>0.02078875</v>
      </c>
    </row>
    <row r="120" spans="2:5" ht="13.5">
      <c r="B120" s="4">
        <v>335</v>
      </c>
      <c r="C120" s="20">
        <v>0.02038035</v>
      </c>
      <c r="D120">
        <v>35</v>
      </c>
      <c r="E120" s="20">
        <v>0.02038035</v>
      </c>
    </row>
    <row r="121" spans="2:5" ht="13.5">
      <c r="B121" s="8">
        <v>336</v>
      </c>
      <c r="C121" s="20">
        <v>0.01889695</v>
      </c>
      <c r="D121">
        <v>36</v>
      </c>
      <c r="E121" s="20">
        <v>0.01889695</v>
      </c>
    </row>
    <row r="122" spans="2:5" ht="13.5">
      <c r="B122" s="4">
        <v>337</v>
      </c>
      <c r="C122" s="20">
        <v>0.01855959</v>
      </c>
      <c r="D122">
        <v>37</v>
      </c>
      <c r="E122" s="20">
        <v>0.01855959</v>
      </c>
    </row>
    <row r="123" spans="2:5" ht="13.5">
      <c r="B123" s="4">
        <v>338</v>
      </c>
      <c r="C123" s="20">
        <v>0.0182344</v>
      </c>
      <c r="D123">
        <v>38</v>
      </c>
      <c r="E123" s="20">
        <v>0.0182344</v>
      </c>
    </row>
    <row r="124" spans="2:5" ht="13.5">
      <c r="B124" s="4">
        <v>339</v>
      </c>
      <c r="C124" s="20">
        <v>0.01792073</v>
      </c>
      <c r="D124">
        <v>39</v>
      </c>
      <c r="E124" s="20">
        <v>0.01792073</v>
      </c>
    </row>
    <row r="125" spans="2:5" ht="13.5">
      <c r="B125" s="4">
        <v>340</v>
      </c>
      <c r="C125" s="20">
        <v>0.01761798</v>
      </c>
      <c r="D125">
        <v>40</v>
      </c>
      <c r="E125" s="20">
        <v>0.01761798</v>
      </c>
    </row>
    <row r="126" spans="2:5" ht="13.5">
      <c r="B126" s="4">
        <v>341</v>
      </c>
      <c r="C126" s="20">
        <v>0.01732559</v>
      </c>
      <c r="D126">
        <v>41</v>
      </c>
      <c r="E126" s="20">
        <v>0.01732559</v>
      </c>
    </row>
    <row r="127" spans="2:5" ht="13.5">
      <c r="B127" s="8">
        <v>342</v>
      </c>
      <c r="C127" s="20">
        <v>0.01624812</v>
      </c>
      <c r="D127">
        <v>42</v>
      </c>
      <c r="E127" s="20">
        <v>0.01624812</v>
      </c>
    </row>
    <row r="128" spans="2:5" ht="13.5">
      <c r="B128" s="4">
        <v>343</v>
      </c>
      <c r="C128" s="20">
        <v>0.01599962</v>
      </c>
      <c r="D128">
        <v>43</v>
      </c>
      <c r="E128" s="20">
        <v>0.01599962</v>
      </c>
    </row>
    <row r="129" spans="2:5" ht="13.5">
      <c r="B129" s="4">
        <v>344</v>
      </c>
      <c r="C129" s="20">
        <v>0.01575886</v>
      </c>
      <c r="D129">
        <v>44</v>
      </c>
      <c r="E129" s="20">
        <v>0.01575886</v>
      </c>
    </row>
    <row r="130" spans="2:5" ht="13.5">
      <c r="B130" s="4">
        <v>345</v>
      </c>
      <c r="C130" s="20">
        <v>0.01552549</v>
      </c>
      <c r="D130">
        <v>45</v>
      </c>
      <c r="E130" s="20">
        <v>0.01552549</v>
      </c>
    </row>
    <row r="131" spans="2:5" ht="13.5">
      <c r="B131" s="4">
        <v>346</v>
      </c>
      <c r="C131" s="20">
        <v>0.01529915</v>
      </c>
      <c r="D131">
        <v>46</v>
      </c>
      <c r="E131" s="20">
        <v>0.01529915</v>
      </c>
    </row>
    <row r="132" spans="2:5" ht="13.5">
      <c r="B132" s="4">
        <v>347</v>
      </c>
      <c r="C132" s="20">
        <v>0.01507955</v>
      </c>
      <c r="D132">
        <v>47</v>
      </c>
      <c r="E132" s="20">
        <v>0.01507955</v>
      </c>
    </row>
    <row r="133" spans="2:5" ht="13.5">
      <c r="B133" s="8">
        <v>348</v>
      </c>
      <c r="C133" s="20">
        <v>0.01426158</v>
      </c>
      <c r="D133">
        <v>48</v>
      </c>
      <c r="E133" s="20">
        <v>0.01426158</v>
      </c>
    </row>
    <row r="134" spans="2:5" ht="13.5">
      <c r="B134" s="4">
        <v>349</v>
      </c>
      <c r="C134" s="20">
        <v>0.01407096</v>
      </c>
      <c r="D134">
        <v>49</v>
      </c>
      <c r="E134" s="20">
        <v>0.01407096</v>
      </c>
    </row>
    <row r="135" spans="2:5" ht="13.5">
      <c r="B135" s="4">
        <v>350</v>
      </c>
      <c r="C135" s="20">
        <v>0.01388557</v>
      </c>
      <c r="D135">
        <v>50</v>
      </c>
      <c r="E135" s="20">
        <v>0.01388557</v>
      </c>
    </row>
    <row r="136" spans="2:5" ht="13.5">
      <c r="B136" s="4">
        <v>351</v>
      </c>
      <c r="C136" s="20">
        <v>0.01370518</v>
      </c>
      <c r="D136">
        <v>51</v>
      </c>
      <c r="E136" s="20">
        <v>0.01370518</v>
      </c>
    </row>
    <row r="137" spans="2:5" ht="13.5">
      <c r="B137" s="4">
        <v>352</v>
      </c>
      <c r="C137" s="20">
        <v>0.0135296</v>
      </c>
      <c r="D137">
        <v>52</v>
      </c>
      <c r="E137" s="20">
        <v>0.0135296</v>
      </c>
    </row>
    <row r="138" spans="2:5" ht="13.5">
      <c r="B138" s="4">
        <v>353</v>
      </c>
      <c r="C138" s="20">
        <v>0.01335864</v>
      </c>
      <c r="D138">
        <v>53</v>
      </c>
      <c r="E138" s="20">
        <v>0.01335864</v>
      </c>
    </row>
    <row r="139" spans="2:5" ht="13.5">
      <c r="B139" s="8">
        <v>354</v>
      </c>
      <c r="C139" s="20">
        <v>0.01271658</v>
      </c>
      <c r="D139">
        <v>54</v>
      </c>
      <c r="E139" s="20">
        <v>0.01271658</v>
      </c>
    </row>
    <row r="140" spans="2:5" ht="13.5">
      <c r="B140" s="4">
        <v>355</v>
      </c>
      <c r="C140" s="20">
        <v>0.01256574</v>
      </c>
      <c r="D140">
        <v>55</v>
      </c>
      <c r="E140" s="20">
        <v>0.01256574</v>
      </c>
    </row>
    <row r="141" spans="2:5" ht="13.5">
      <c r="B141" s="4">
        <v>356</v>
      </c>
      <c r="C141" s="20">
        <v>0.0124186</v>
      </c>
      <c r="D141">
        <v>56</v>
      </c>
      <c r="E141" s="20">
        <v>0.0124186</v>
      </c>
    </row>
    <row r="142" spans="2:5" ht="13.5">
      <c r="B142" s="4">
        <v>357</v>
      </c>
      <c r="C142" s="20">
        <v>0.01227501</v>
      </c>
      <c r="D142">
        <v>57</v>
      </c>
      <c r="E142" s="20">
        <v>0.01227501</v>
      </c>
    </row>
    <row r="143" spans="2:5" ht="13.5">
      <c r="B143" s="4">
        <v>358</v>
      </c>
      <c r="C143" s="20">
        <v>0.01213485</v>
      </c>
      <c r="D143">
        <v>58</v>
      </c>
      <c r="E143" s="20">
        <v>0.01213485</v>
      </c>
    </row>
    <row r="144" spans="2:5" ht="13.5">
      <c r="B144" s="4">
        <v>359</v>
      </c>
      <c r="C144" s="20">
        <v>0.011998</v>
      </c>
      <c r="D144">
        <v>59</v>
      </c>
      <c r="E144" s="20">
        <v>0.011998</v>
      </c>
    </row>
    <row r="145" spans="2:5" ht="13.5">
      <c r="B145" s="8">
        <v>360</v>
      </c>
      <c r="C145" s="20">
        <v>0.01148065</v>
      </c>
      <c r="D145">
        <v>60</v>
      </c>
      <c r="E145" s="20">
        <v>0.01148065</v>
      </c>
    </row>
    <row r="146" spans="2:5" ht="13.5">
      <c r="B146" s="4">
        <v>361</v>
      </c>
      <c r="C146" s="20">
        <v>0.01135833</v>
      </c>
      <c r="D146">
        <v>61</v>
      </c>
      <c r="E146" s="20">
        <v>0.01135833</v>
      </c>
    </row>
    <row r="147" spans="2:5" ht="13.5">
      <c r="B147" s="4">
        <v>362</v>
      </c>
      <c r="C147" s="20">
        <v>0.01123872</v>
      </c>
      <c r="D147">
        <v>62</v>
      </c>
      <c r="E147" s="20">
        <v>0.01123872</v>
      </c>
    </row>
    <row r="148" spans="2:5" ht="13.5">
      <c r="B148" s="4">
        <v>363</v>
      </c>
      <c r="C148" s="20">
        <v>0.01112172</v>
      </c>
      <c r="D148">
        <v>63</v>
      </c>
      <c r="E148" s="20">
        <v>0.01112172</v>
      </c>
    </row>
    <row r="149" spans="2:5" ht="13.5">
      <c r="B149" s="4">
        <v>364</v>
      </c>
      <c r="C149" s="20">
        <v>0.01100726</v>
      </c>
      <c r="D149">
        <v>64</v>
      </c>
      <c r="E149" s="20">
        <v>0.01100726</v>
      </c>
    </row>
    <row r="150" spans="2:5" ht="13.5">
      <c r="B150" s="4">
        <v>365</v>
      </c>
      <c r="C150" s="20">
        <v>0.01089524</v>
      </c>
      <c r="D150">
        <v>65</v>
      </c>
      <c r="E150" s="20">
        <v>0.01089524</v>
      </c>
    </row>
    <row r="151" spans="2:5" ht="13.5">
      <c r="B151" s="8">
        <v>366</v>
      </c>
      <c r="C151" s="20">
        <v>0.0104695</v>
      </c>
      <c r="D151">
        <v>66</v>
      </c>
      <c r="E151" s="20">
        <v>0.0104695</v>
      </c>
    </row>
    <row r="152" spans="2:5" ht="13.5">
      <c r="B152" s="4">
        <v>367</v>
      </c>
      <c r="C152" s="20">
        <v>0.01036832</v>
      </c>
      <c r="D152">
        <v>67</v>
      </c>
      <c r="E152" s="20">
        <v>0.01036832</v>
      </c>
    </row>
    <row r="153" spans="2:5" ht="13.5">
      <c r="B153" s="4">
        <v>368</v>
      </c>
      <c r="C153" s="20">
        <v>0.01026918</v>
      </c>
      <c r="D153">
        <v>68</v>
      </c>
      <c r="E153" s="20">
        <v>0.01026918</v>
      </c>
    </row>
    <row r="154" spans="2:5" ht="13.5">
      <c r="B154" s="4">
        <v>369</v>
      </c>
      <c r="C154" s="20">
        <v>0.01017202</v>
      </c>
      <c r="D154">
        <v>69</v>
      </c>
      <c r="E154" s="20">
        <v>0.01017202</v>
      </c>
    </row>
    <row r="155" spans="2:5" ht="13.5">
      <c r="B155" s="4">
        <v>370</v>
      </c>
      <c r="C155" s="20">
        <v>0.01007677</v>
      </c>
      <c r="D155">
        <v>70</v>
      </c>
      <c r="E155" s="20">
        <v>0.01007677</v>
      </c>
    </row>
    <row r="156" spans="2:5" ht="13.5">
      <c r="B156" s="4">
        <v>371</v>
      </c>
      <c r="C156" s="20">
        <v>0.0099834</v>
      </c>
      <c r="D156">
        <v>71</v>
      </c>
      <c r="E156" s="20">
        <v>0.0099834</v>
      </c>
    </row>
    <row r="157" spans="2:5" ht="13.5">
      <c r="B157" s="8">
        <v>372</v>
      </c>
      <c r="C157" s="20">
        <v>0.00962694</v>
      </c>
      <c r="D157">
        <v>72</v>
      </c>
      <c r="E157" s="20">
        <v>0.00962694</v>
      </c>
    </row>
    <row r="158" spans="2:5" ht="13.5">
      <c r="B158" s="4">
        <v>373</v>
      </c>
      <c r="C158" s="20">
        <v>0.00954185</v>
      </c>
      <c r="D158">
        <v>73</v>
      </c>
      <c r="E158" s="20">
        <v>0.00954185</v>
      </c>
    </row>
    <row r="159" spans="2:5" ht="13.5">
      <c r="B159" s="4">
        <v>374</v>
      </c>
      <c r="C159" s="20">
        <v>0.00945835</v>
      </c>
      <c r="D159">
        <v>74</v>
      </c>
      <c r="E159" s="20">
        <v>0.00945835</v>
      </c>
    </row>
    <row r="160" spans="2:5" ht="13.5">
      <c r="B160" s="4">
        <v>375</v>
      </c>
      <c r="C160" s="20">
        <v>0.00937637</v>
      </c>
      <c r="D160">
        <v>75</v>
      </c>
      <c r="E160" s="20">
        <v>0.00937637</v>
      </c>
    </row>
    <row r="161" spans="2:5" ht="13.5">
      <c r="B161" s="4">
        <v>376</v>
      </c>
      <c r="C161" s="20">
        <v>0.00929589</v>
      </c>
      <c r="D161">
        <v>76</v>
      </c>
      <c r="E161" s="20">
        <v>0.00929589</v>
      </c>
    </row>
    <row r="162" spans="2:5" ht="13.5">
      <c r="B162" s="4">
        <v>377</v>
      </c>
      <c r="C162" s="20">
        <v>0.00921687</v>
      </c>
      <c r="D162">
        <v>77</v>
      </c>
      <c r="E162" s="20">
        <v>0.00921687</v>
      </c>
    </row>
    <row r="163" spans="2:5" ht="13.5">
      <c r="B163" s="8">
        <v>378</v>
      </c>
      <c r="C163" s="20">
        <v>0.00891406</v>
      </c>
      <c r="D163">
        <v>78</v>
      </c>
      <c r="E163" s="20">
        <v>0.00891406</v>
      </c>
    </row>
    <row r="164" spans="2:5" ht="13.5">
      <c r="B164" s="4">
        <v>379</v>
      </c>
      <c r="C164" s="20">
        <v>0.00884151</v>
      </c>
      <c r="D164">
        <v>79</v>
      </c>
      <c r="E164" s="20">
        <v>0.00884151</v>
      </c>
    </row>
    <row r="165" spans="2:5" ht="13.5">
      <c r="B165" s="4">
        <v>380</v>
      </c>
      <c r="C165" s="20">
        <v>0.00877022</v>
      </c>
      <c r="D165">
        <v>80</v>
      </c>
      <c r="E165" s="20">
        <v>0.00877022</v>
      </c>
    </row>
    <row r="166" spans="2:5" ht="13.5">
      <c r="B166" s="4">
        <v>381</v>
      </c>
      <c r="C166" s="20">
        <v>0.00870013</v>
      </c>
      <c r="D166">
        <v>81</v>
      </c>
      <c r="E166" s="20">
        <v>0.00870013</v>
      </c>
    </row>
    <row r="167" spans="2:5" ht="13.5">
      <c r="B167" s="4">
        <v>382</v>
      </c>
      <c r="C167" s="20">
        <v>0.00863123</v>
      </c>
      <c r="D167">
        <v>82</v>
      </c>
      <c r="E167" s="20">
        <v>0.00863123</v>
      </c>
    </row>
    <row r="168" spans="2:5" ht="13.5">
      <c r="B168" s="4">
        <v>383</v>
      </c>
      <c r="C168" s="20">
        <v>0.00856348</v>
      </c>
      <c r="D168">
        <v>83</v>
      </c>
      <c r="E168" s="20">
        <v>0.00856348</v>
      </c>
    </row>
    <row r="169" spans="1:5" ht="14.25" thickBot="1">
      <c r="A169" s="109"/>
      <c r="B169" s="113">
        <v>384</v>
      </c>
      <c r="C169" s="20">
        <v>0.00830307</v>
      </c>
      <c r="D169">
        <v>84</v>
      </c>
      <c r="E169" s="20">
        <v>0.00830307</v>
      </c>
    </row>
    <row r="170" spans="1:7" ht="13.5">
      <c r="A170" s="110" t="s">
        <v>66</v>
      </c>
      <c r="B170" s="110">
        <v>501</v>
      </c>
      <c r="C170" s="20">
        <v>1.00105</v>
      </c>
      <c r="D170" s="111">
        <v>1</v>
      </c>
      <c r="E170" s="20">
        <v>1.00105</v>
      </c>
      <c r="F170" s="111" t="s">
        <v>63</v>
      </c>
      <c r="G170" s="111" t="s">
        <v>68</v>
      </c>
    </row>
    <row r="171" spans="1:7" ht="13.5">
      <c r="A171" s="109"/>
      <c r="B171" s="109">
        <v>502</v>
      </c>
      <c r="C171" s="20">
        <v>0.50078763</v>
      </c>
      <c r="D171" s="112">
        <v>2</v>
      </c>
      <c r="E171" s="20">
        <v>0.50078763</v>
      </c>
      <c r="F171" s="109"/>
      <c r="G171" s="109"/>
    </row>
    <row r="172" spans="1:7" ht="13.5">
      <c r="A172" s="109"/>
      <c r="B172" s="109">
        <v>503</v>
      </c>
      <c r="C172" s="20">
        <v>0.33403357</v>
      </c>
      <c r="D172">
        <v>3</v>
      </c>
      <c r="E172" s="20">
        <v>0.33403357</v>
      </c>
      <c r="F172" s="109"/>
      <c r="G172" s="109"/>
    </row>
    <row r="173" spans="2:5" ht="13.5">
      <c r="B173" s="4">
        <v>504</v>
      </c>
      <c r="C173" s="20">
        <v>0.25065659</v>
      </c>
      <c r="D173">
        <v>4</v>
      </c>
      <c r="E173" s="20">
        <v>0.25065659</v>
      </c>
    </row>
    <row r="174" spans="2:5" ht="13.5">
      <c r="B174" s="4">
        <v>505</v>
      </c>
      <c r="C174" s="20">
        <v>0.20063044</v>
      </c>
      <c r="D174">
        <v>5</v>
      </c>
      <c r="E174" s="20">
        <v>0.20063044</v>
      </c>
    </row>
    <row r="175" spans="2:5" ht="13.5">
      <c r="B175" s="9">
        <v>506</v>
      </c>
      <c r="C175" s="20">
        <v>0.09135234</v>
      </c>
      <c r="D175">
        <v>6</v>
      </c>
      <c r="E175" s="20">
        <v>0.09135234</v>
      </c>
    </row>
    <row r="176" spans="2:5" ht="13.5">
      <c r="B176" s="4">
        <v>507</v>
      </c>
      <c r="C176" s="20">
        <v>0.08375695</v>
      </c>
      <c r="D176">
        <v>7</v>
      </c>
      <c r="E176" s="20">
        <v>0.08375695</v>
      </c>
    </row>
    <row r="177" spans="2:5" ht="13.5">
      <c r="B177" s="4">
        <v>508</v>
      </c>
      <c r="C177" s="20">
        <v>0.07733385</v>
      </c>
      <c r="D177">
        <v>8</v>
      </c>
      <c r="E177" s="20">
        <v>0.07733385</v>
      </c>
    </row>
    <row r="178" spans="2:5" ht="13.5">
      <c r="B178" s="4">
        <v>509</v>
      </c>
      <c r="C178" s="20">
        <v>0.0718311</v>
      </c>
      <c r="D178">
        <v>9</v>
      </c>
      <c r="E178" s="20">
        <v>0.0718311</v>
      </c>
    </row>
    <row r="179" spans="2:5" ht="13.5">
      <c r="B179" s="4">
        <v>510</v>
      </c>
      <c r="C179" s="20">
        <v>0.0670641</v>
      </c>
      <c r="D179">
        <v>10</v>
      </c>
      <c r="E179" s="20">
        <v>0.0670641</v>
      </c>
    </row>
    <row r="180" spans="2:5" ht="13.5">
      <c r="B180" s="4">
        <v>511</v>
      </c>
      <c r="C180" s="20">
        <v>0.06289454</v>
      </c>
      <c r="D180">
        <v>11</v>
      </c>
      <c r="E180" s="20">
        <v>0.06289454</v>
      </c>
    </row>
    <row r="181" spans="2:5" ht="13.5">
      <c r="B181" s="9">
        <v>512</v>
      </c>
      <c r="C181" s="20">
        <v>0.04581997</v>
      </c>
      <c r="D181">
        <v>12</v>
      </c>
      <c r="E181" s="20">
        <v>0.04581997</v>
      </c>
    </row>
    <row r="182" spans="2:5" ht="13.5">
      <c r="B182" s="4">
        <v>513</v>
      </c>
      <c r="C182" s="20">
        <v>0.04383851</v>
      </c>
      <c r="D182">
        <v>13</v>
      </c>
      <c r="E182" s="20">
        <v>0.04383851</v>
      </c>
    </row>
    <row r="183" spans="2:5" ht="13.5">
      <c r="B183" s="4">
        <v>514</v>
      </c>
      <c r="C183" s="20">
        <v>0.04202315</v>
      </c>
      <c r="D183">
        <v>14</v>
      </c>
      <c r="E183" s="20">
        <v>0.04202315</v>
      </c>
    </row>
    <row r="184" spans="2:5" ht="13.5">
      <c r="B184" s="4">
        <v>515</v>
      </c>
      <c r="C184" s="20">
        <v>0.04035384</v>
      </c>
      <c r="D184">
        <v>15</v>
      </c>
      <c r="E184" s="20">
        <v>0.04035384</v>
      </c>
    </row>
    <row r="185" spans="2:5" ht="13.5">
      <c r="B185" s="4">
        <v>516</v>
      </c>
      <c r="C185" s="20">
        <v>0.03881364</v>
      </c>
      <c r="D185">
        <v>16</v>
      </c>
      <c r="E185" s="20">
        <v>0.03881364</v>
      </c>
    </row>
    <row r="186" spans="2:5" ht="13.5">
      <c r="B186" s="4">
        <v>517</v>
      </c>
      <c r="C186" s="20">
        <v>0.03738813</v>
      </c>
      <c r="D186">
        <v>17</v>
      </c>
      <c r="E186" s="20">
        <v>0.03738813</v>
      </c>
    </row>
    <row r="187" spans="2:5" ht="13.5">
      <c r="B187" s="9">
        <v>518</v>
      </c>
      <c r="C187" s="20">
        <v>0.03064272</v>
      </c>
      <c r="D187">
        <v>18</v>
      </c>
      <c r="E187" s="20">
        <v>0.03064272</v>
      </c>
    </row>
    <row r="188" spans="2:5" ht="13.5">
      <c r="B188" s="4">
        <v>519</v>
      </c>
      <c r="C188" s="20">
        <v>0.02974912</v>
      </c>
      <c r="D188">
        <v>19</v>
      </c>
      <c r="E188" s="20">
        <v>0.02974912</v>
      </c>
    </row>
    <row r="189" spans="2:5" ht="13.5">
      <c r="B189" s="4">
        <v>520</v>
      </c>
      <c r="C189" s="20">
        <v>0.02890702</v>
      </c>
      <c r="D189">
        <v>20</v>
      </c>
      <c r="E189" s="20">
        <v>0.02890702</v>
      </c>
    </row>
    <row r="190" spans="2:5" ht="13.5">
      <c r="B190" s="4">
        <v>521</v>
      </c>
      <c r="C190" s="20">
        <v>0.0281121</v>
      </c>
      <c r="D190">
        <v>21</v>
      </c>
      <c r="E190" s="20">
        <v>0.0281121</v>
      </c>
    </row>
    <row r="191" spans="2:5" ht="13.5">
      <c r="B191" s="4">
        <v>522</v>
      </c>
      <c r="C191" s="20">
        <v>0.02736049</v>
      </c>
      <c r="D191">
        <v>22</v>
      </c>
      <c r="E191" s="20">
        <v>0.02736049</v>
      </c>
    </row>
    <row r="192" spans="2:5" ht="13.5">
      <c r="B192" s="4">
        <v>523</v>
      </c>
      <c r="C192" s="20">
        <v>0.02664876</v>
      </c>
      <c r="D192">
        <v>23</v>
      </c>
      <c r="E192" s="20">
        <v>0.02664876</v>
      </c>
    </row>
    <row r="193" spans="2:5" ht="13.5">
      <c r="B193" s="9">
        <v>524</v>
      </c>
      <c r="C193" s="20">
        <v>0.02305424</v>
      </c>
      <c r="D193">
        <v>24</v>
      </c>
      <c r="E193" s="20">
        <v>0.02305424</v>
      </c>
    </row>
    <row r="194" spans="2:5" ht="13.5">
      <c r="B194" s="4">
        <v>525</v>
      </c>
      <c r="C194" s="20">
        <v>0.02254788</v>
      </c>
      <c r="D194">
        <v>25</v>
      </c>
      <c r="E194" s="20">
        <v>0.02254788</v>
      </c>
    </row>
    <row r="195" spans="2:5" ht="13.5">
      <c r="B195" s="4">
        <v>526</v>
      </c>
      <c r="C195" s="20">
        <v>0.02206378</v>
      </c>
      <c r="D195">
        <v>26</v>
      </c>
      <c r="E195" s="20">
        <v>0.02206378</v>
      </c>
    </row>
    <row r="196" spans="2:5" ht="13.5">
      <c r="B196" s="4">
        <v>527</v>
      </c>
      <c r="C196" s="20">
        <v>0.0216005</v>
      </c>
      <c r="D196">
        <v>27</v>
      </c>
      <c r="E196" s="20">
        <v>0.0216005</v>
      </c>
    </row>
    <row r="197" spans="2:5" ht="13.5">
      <c r="B197" s="4">
        <v>528</v>
      </c>
      <c r="C197" s="20">
        <v>0.02115674</v>
      </c>
      <c r="D197">
        <v>28</v>
      </c>
      <c r="E197" s="20">
        <v>0.02115674</v>
      </c>
    </row>
    <row r="198" spans="2:5" ht="13.5">
      <c r="B198" s="4">
        <v>529</v>
      </c>
      <c r="C198" s="20">
        <v>0.02073128</v>
      </c>
      <c r="D198">
        <v>29</v>
      </c>
      <c r="E198" s="20">
        <v>0.02073128</v>
      </c>
    </row>
    <row r="199" spans="2:5" ht="13.5">
      <c r="B199" s="9">
        <v>530</v>
      </c>
      <c r="C199" s="20">
        <v>0.01850127</v>
      </c>
      <c r="D199">
        <v>30</v>
      </c>
      <c r="E199" s="20">
        <v>0.01850127</v>
      </c>
    </row>
    <row r="200" spans="2:5" ht="13.5">
      <c r="B200" s="4">
        <v>531</v>
      </c>
      <c r="C200" s="20">
        <v>0.01817576</v>
      </c>
      <c r="D200">
        <v>31</v>
      </c>
      <c r="E200" s="20">
        <v>0.01817576</v>
      </c>
    </row>
    <row r="201" spans="2:5" ht="13.5">
      <c r="B201" s="4">
        <v>532</v>
      </c>
      <c r="C201" s="20">
        <v>0.01786183</v>
      </c>
      <c r="D201">
        <v>32</v>
      </c>
      <c r="E201" s="20">
        <v>0.01786183</v>
      </c>
    </row>
    <row r="202" spans="2:5" ht="13.5">
      <c r="B202" s="4">
        <v>533</v>
      </c>
      <c r="C202" s="20">
        <v>0.01755887</v>
      </c>
      <c r="D202">
        <v>33</v>
      </c>
      <c r="E202" s="20">
        <v>0.01755887</v>
      </c>
    </row>
    <row r="203" spans="2:5" ht="13.5">
      <c r="B203" s="4">
        <v>534</v>
      </c>
      <c r="C203" s="20">
        <v>0.01726632</v>
      </c>
      <c r="D203">
        <v>34</v>
      </c>
      <c r="E203" s="20">
        <v>0.01726632</v>
      </c>
    </row>
    <row r="204" spans="2:5" ht="13.5">
      <c r="B204" s="4">
        <v>535</v>
      </c>
      <c r="C204" s="20">
        <v>0.01698365</v>
      </c>
      <c r="D204">
        <v>35</v>
      </c>
      <c r="E204" s="20">
        <v>0.01698365</v>
      </c>
    </row>
    <row r="205" spans="2:5" ht="13.5">
      <c r="B205" s="9">
        <v>536</v>
      </c>
      <c r="C205" s="20">
        <v>0.01546606</v>
      </c>
      <c r="D205">
        <v>36</v>
      </c>
      <c r="E205" s="20">
        <v>0.01546606</v>
      </c>
    </row>
    <row r="206" spans="2:5" ht="13.5">
      <c r="B206" s="4">
        <v>537</v>
      </c>
      <c r="C206" s="20">
        <v>0.01523935</v>
      </c>
      <c r="D206">
        <v>37</v>
      </c>
      <c r="E206" s="20">
        <v>0.01523935</v>
      </c>
    </row>
    <row r="207" spans="2:5" ht="13.5">
      <c r="B207" s="4">
        <v>538</v>
      </c>
      <c r="C207" s="20">
        <v>0.01501941</v>
      </c>
      <c r="D207">
        <v>38</v>
      </c>
      <c r="E207" s="20">
        <v>0.01501941</v>
      </c>
    </row>
    <row r="208" spans="2:5" ht="13.5">
      <c r="B208" s="4">
        <v>539</v>
      </c>
      <c r="C208" s="20">
        <v>0.01480595</v>
      </c>
      <c r="D208">
        <v>39</v>
      </c>
      <c r="E208" s="20">
        <v>0.01480595</v>
      </c>
    </row>
    <row r="209" spans="2:5" ht="13.5">
      <c r="B209" s="4">
        <v>540</v>
      </c>
      <c r="C209" s="20">
        <v>0.01459869</v>
      </c>
      <c r="D209">
        <v>40</v>
      </c>
      <c r="E209" s="20">
        <v>0.01459869</v>
      </c>
    </row>
    <row r="210" spans="2:5" ht="13.5">
      <c r="B210" s="4">
        <v>541</v>
      </c>
      <c r="C210" s="20">
        <v>0.01439736</v>
      </c>
      <c r="D210">
        <v>41</v>
      </c>
      <c r="E210" s="20">
        <v>0.01439736</v>
      </c>
    </row>
    <row r="211" spans="2:5" ht="13.5">
      <c r="B211" s="9">
        <v>542</v>
      </c>
      <c r="C211" s="20">
        <v>0.01329814</v>
      </c>
      <c r="D211">
        <v>42</v>
      </c>
      <c r="E211" s="20">
        <v>0.01329814</v>
      </c>
    </row>
    <row r="212" spans="2:5" ht="13.5">
      <c r="B212" s="4">
        <v>543</v>
      </c>
      <c r="C212" s="20">
        <v>0.01313123</v>
      </c>
      <c r="D212">
        <v>43</v>
      </c>
      <c r="E212" s="20">
        <v>0.01313123</v>
      </c>
    </row>
    <row r="213" spans="2:5" ht="13.5">
      <c r="B213" s="4">
        <v>544</v>
      </c>
      <c r="C213" s="20">
        <v>0.01296862</v>
      </c>
      <c r="D213">
        <v>44</v>
      </c>
      <c r="E213" s="20">
        <v>0.01296862</v>
      </c>
    </row>
    <row r="214" spans="2:5" ht="13.5">
      <c r="B214" s="4">
        <v>545</v>
      </c>
      <c r="C214" s="20">
        <v>0.01281015</v>
      </c>
      <c r="D214">
        <v>45</v>
      </c>
      <c r="E214" s="20">
        <v>0.01281015</v>
      </c>
    </row>
    <row r="215" spans="2:5" ht="13.5">
      <c r="B215" s="4">
        <v>546</v>
      </c>
      <c r="C215" s="20">
        <v>0.01265567</v>
      </c>
      <c r="D215">
        <v>46</v>
      </c>
      <c r="E215" s="20">
        <v>0.01265567</v>
      </c>
    </row>
    <row r="216" spans="2:5" ht="13.5">
      <c r="B216" s="4">
        <v>547</v>
      </c>
      <c r="C216" s="20">
        <v>0.01250503</v>
      </c>
      <c r="D216">
        <v>47</v>
      </c>
      <c r="E216" s="20">
        <v>0.01250503</v>
      </c>
    </row>
    <row r="217" spans="2:5" ht="13.5">
      <c r="B217" s="9">
        <v>548</v>
      </c>
      <c r="C217" s="20">
        <v>0.01167228</v>
      </c>
      <c r="D217">
        <v>48</v>
      </c>
      <c r="E217" s="20">
        <v>0.01167228</v>
      </c>
    </row>
    <row r="218" spans="2:5" ht="13.5">
      <c r="B218" s="4">
        <v>549</v>
      </c>
      <c r="C218" s="20">
        <v>0.01154428</v>
      </c>
      <c r="D218">
        <v>49</v>
      </c>
      <c r="E218" s="20">
        <v>0.01154428</v>
      </c>
    </row>
    <row r="219" spans="2:5" ht="13.5">
      <c r="B219" s="4">
        <v>550</v>
      </c>
      <c r="C219" s="20">
        <v>0.01141919</v>
      </c>
      <c r="D219">
        <v>50</v>
      </c>
      <c r="E219" s="20">
        <v>0.01141919</v>
      </c>
    </row>
    <row r="220" spans="2:5" ht="13.5">
      <c r="B220" s="4">
        <v>551</v>
      </c>
      <c r="C220" s="20">
        <v>0.01129692</v>
      </c>
      <c r="D220">
        <v>51</v>
      </c>
      <c r="E220" s="20">
        <v>0.01129692</v>
      </c>
    </row>
    <row r="221" spans="2:5" ht="13.5">
      <c r="B221" s="4">
        <v>552</v>
      </c>
      <c r="C221" s="20">
        <v>0.01117735</v>
      </c>
      <c r="D221">
        <v>52</v>
      </c>
      <c r="E221" s="20">
        <v>0.01117735</v>
      </c>
    </row>
    <row r="222" spans="2:5" ht="13.5">
      <c r="B222" s="4">
        <v>553</v>
      </c>
      <c r="C222" s="20">
        <v>0.01106041</v>
      </c>
      <c r="D222">
        <v>53</v>
      </c>
      <c r="E222" s="20">
        <v>0.01106041</v>
      </c>
    </row>
    <row r="223" spans="2:5" ht="13.5">
      <c r="B223" s="9">
        <v>554</v>
      </c>
      <c r="C223" s="20">
        <v>0.01040778</v>
      </c>
      <c r="D223">
        <v>54</v>
      </c>
      <c r="E223" s="20">
        <v>0.01040778</v>
      </c>
    </row>
    <row r="224" spans="2:5" ht="13.5">
      <c r="B224" s="4">
        <v>555</v>
      </c>
      <c r="C224" s="20">
        <v>0.01030653</v>
      </c>
      <c r="D224">
        <v>55</v>
      </c>
      <c r="E224" s="20">
        <v>0.01030653</v>
      </c>
    </row>
    <row r="225" spans="2:5" ht="13.5">
      <c r="B225" s="4">
        <v>556</v>
      </c>
      <c r="C225" s="20">
        <v>0.01020733</v>
      </c>
      <c r="D225">
        <v>56</v>
      </c>
      <c r="E225" s="20">
        <v>0.01020733</v>
      </c>
    </row>
    <row r="226" spans="2:5" ht="13.5">
      <c r="B226" s="4">
        <v>557</v>
      </c>
      <c r="C226" s="20">
        <v>0.01011013</v>
      </c>
      <c r="D226">
        <v>57</v>
      </c>
      <c r="E226" s="20">
        <v>0.01011013</v>
      </c>
    </row>
    <row r="227" spans="2:5" ht="13.5">
      <c r="B227" s="4">
        <v>558</v>
      </c>
      <c r="C227" s="20">
        <v>0.01001485</v>
      </c>
      <c r="D227">
        <v>58</v>
      </c>
      <c r="E227" s="20">
        <v>0.01001485</v>
      </c>
    </row>
    <row r="228" spans="2:5" ht="13.5">
      <c r="B228" s="4">
        <v>559</v>
      </c>
      <c r="C228" s="20">
        <v>0.00992146</v>
      </c>
      <c r="D228">
        <v>59</v>
      </c>
      <c r="E228" s="20">
        <v>0.00992146</v>
      </c>
    </row>
    <row r="229" spans="2:5" ht="13.5">
      <c r="B229" s="9">
        <v>560</v>
      </c>
      <c r="C229" s="20">
        <v>0.00939625</v>
      </c>
      <c r="D229">
        <v>60</v>
      </c>
      <c r="E229" s="20">
        <v>0.00939625</v>
      </c>
    </row>
    <row r="230" spans="2:5" ht="13.5">
      <c r="B230" s="4">
        <v>561</v>
      </c>
      <c r="C230" s="20">
        <v>0.00931415</v>
      </c>
      <c r="D230">
        <v>61</v>
      </c>
      <c r="E230" s="20">
        <v>0.00931415</v>
      </c>
    </row>
    <row r="231" spans="2:5" ht="13.5">
      <c r="B231" s="4">
        <v>562</v>
      </c>
      <c r="C231" s="20">
        <v>0.00923357</v>
      </c>
      <c r="D231">
        <v>62</v>
      </c>
      <c r="E231" s="20">
        <v>0.00923357</v>
      </c>
    </row>
    <row r="232" spans="2:5" ht="13.5">
      <c r="B232" s="4">
        <v>563</v>
      </c>
      <c r="C232" s="20">
        <v>0.00915445</v>
      </c>
      <c r="D232">
        <v>63</v>
      </c>
      <c r="E232" s="20">
        <v>0.00915445</v>
      </c>
    </row>
    <row r="233" spans="2:5" ht="13.5">
      <c r="B233" s="4">
        <v>564</v>
      </c>
      <c r="C233" s="20">
        <v>0.00907675</v>
      </c>
      <c r="D233">
        <v>64</v>
      </c>
      <c r="E233" s="20">
        <v>0.00907675</v>
      </c>
    </row>
    <row r="234" spans="2:5" ht="13.5">
      <c r="B234" s="4">
        <v>565</v>
      </c>
      <c r="C234" s="20">
        <v>0.00900045</v>
      </c>
      <c r="D234">
        <v>65</v>
      </c>
      <c r="E234" s="20">
        <v>0.00900045</v>
      </c>
    </row>
    <row r="235" spans="2:5" ht="13.5">
      <c r="B235" s="9">
        <v>566</v>
      </c>
      <c r="C235" s="20">
        <v>0.00856868</v>
      </c>
      <c r="D235">
        <v>66</v>
      </c>
      <c r="E235" s="20">
        <v>0.00856868</v>
      </c>
    </row>
    <row r="236" spans="2:5" ht="13.5">
      <c r="B236" s="4">
        <v>567</v>
      </c>
      <c r="C236" s="20">
        <v>0.00850078</v>
      </c>
      <c r="D236">
        <v>67</v>
      </c>
      <c r="E236" s="20">
        <v>0.00850078</v>
      </c>
    </row>
    <row r="237" spans="2:5" ht="13.5">
      <c r="B237" s="4">
        <v>568</v>
      </c>
      <c r="C237" s="20">
        <v>0.00843403</v>
      </c>
      <c r="D237">
        <v>68</v>
      </c>
      <c r="E237" s="20">
        <v>0.00843403</v>
      </c>
    </row>
    <row r="238" spans="2:5" ht="13.5">
      <c r="B238" s="4">
        <v>569</v>
      </c>
      <c r="C238" s="20">
        <v>0.00836838</v>
      </c>
      <c r="D238">
        <v>69</v>
      </c>
      <c r="E238" s="20">
        <v>0.00836838</v>
      </c>
    </row>
    <row r="239" spans="2:5" ht="13.5">
      <c r="B239" s="4">
        <v>570</v>
      </c>
      <c r="C239" s="20">
        <v>0.00830381</v>
      </c>
      <c r="D239">
        <v>70</v>
      </c>
      <c r="E239" s="20">
        <v>0.00830381</v>
      </c>
    </row>
    <row r="240" spans="2:5" ht="13.5">
      <c r="B240" s="4">
        <v>571</v>
      </c>
      <c r="C240" s="20">
        <v>0.0082403</v>
      </c>
      <c r="D240">
        <v>71</v>
      </c>
      <c r="E240" s="20">
        <v>0.0082403</v>
      </c>
    </row>
    <row r="241" spans="2:5" ht="13.5">
      <c r="B241" s="9">
        <v>572</v>
      </c>
      <c r="C241" s="20">
        <v>0.00787909</v>
      </c>
      <c r="D241">
        <v>72</v>
      </c>
      <c r="E241" s="20">
        <v>0.00787909</v>
      </c>
    </row>
    <row r="242" spans="2:5" ht="13.5">
      <c r="B242" s="4">
        <v>573</v>
      </c>
      <c r="C242" s="20">
        <v>0.00782201</v>
      </c>
      <c r="D242">
        <v>73</v>
      </c>
      <c r="E242" s="20">
        <v>0.00782201</v>
      </c>
    </row>
    <row r="243" spans="2:5" ht="13.5">
      <c r="B243" s="4">
        <v>574</v>
      </c>
      <c r="C243" s="20">
        <v>0.0077658</v>
      </c>
      <c r="D243">
        <v>74</v>
      </c>
      <c r="E243" s="20">
        <v>0.0077658</v>
      </c>
    </row>
    <row r="244" spans="2:5" ht="13.5">
      <c r="B244" s="4">
        <v>575</v>
      </c>
      <c r="C244" s="20">
        <v>0.00771045</v>
      </c>
      <c r="D244">
        <v>75</v>
      </c>
      <c r="E244" s="20">
        <v>0.00771045</v>
      </c>
    </row>
    <row r="245" spans="2:5" ht="13.5">
      <c r="B245" s="4">
        <v>576</v>
      </c>
      <c r="C245" s="20">
        <v>0.00765595</v>
      </c>
      <c r="D245">
        <v>76</v>
      </c>
      <c r="E245" s="20">
        <v>0.00765595</v>
      </c>
    </row>
    <row r="246" spans="2:5" ht="13.5">
      <c r="B246" s="4">
        <v>577</v>
      </c>
      <c r="C246" s="20">
        <v>0.00760226</v>
      </c>
      <c r="D246">
        <v>77</v>
      </c>
      <c r="E246" s="20">
        <v>0.00760226</v>
      </c>
    </row>
    <row r="247" spans="2:5" ht="13.5">
      <c r="B247" s="9">
        <v>578</v>
      </c>
      <c r="C247" s="20">
        <v>0.00729564</v>
      </c>
      <c r="D247">
        <v>78</v>
      </c>
      <c r="E247" s="20">
        <v>0.00729564</v>
      </c>
    </row>
    <row r="248" spans="2:5" ht="13.5">
      <c r="B248" s="4">
        <v>579</v>
      </c>
      <c r="C248" s="20">
        <v>0.00724697</v>
      </c>
      <c r="D248">
        <v>79</v>
      </c>
      <c r="E248" s="20">
        <v>0.00724697</v>
      </c>
    </row>
    <row r="249" spans="2:5" ht="13.5">
      <c r="B249" s="4">
        <v>580</v>
      </c>
      <c r="C249" s="20">
        <v>0.007199</v>
      </c>
      <c r="D249">
        <v>80</v>
      </c>
      <c r="E249" s="20">
        <v>0.007199</v>
      </c>
    </row>
    <row r="250" spans="2:5" ht="13.5">
      <c r="B250" s="4">
        <v>581</v>
      </c>
      <c r="C250" s="20">
        <v>0.00715172</v>
      </c>
      <c r="D250">
        <v>81</v>
      </c>
      <c r="E250" s="20">
        <v>0.00715172</v>
      </c>
    </row>
    <row r="251" spans="2:5" ht="13.5">
      <c r="B251" s="4">
        <v>582</v>
      </c>
      <c r="C251" s="20">
        <v>0.00710509</v>
      </c>
      <c r="D251">
        <v>82</v>
      </c>
      <c r="E251" s="20">
        <v>0.00710509</v>
      </c>
    </row>
    <row r="252" spans="2:5" ht="13.5">
      <c r="B252" s="4">
        <v>583</v>
      </c>
      <c r="C252" s="20">
        <v>0.00705912</v>
      </c>
      <c r="D252">
        <v>83</v>
      </c>
      <c r="E252" s="20">
        <v>0.00705912</v>
      </c>
    </row>
    <row r="253" spans="1:5" ht="13.5">
      <c r="A253" s="5"/>
      <c r="B253" s="10">
        <v>584</v>
      </c>
      <c r="C253" s="20">
        <v>0.00679558</v>
      </c>
      <c r="D253">
        <v>84</v>
      </c>
      <c r="E253" s="20">
        <v>0.00679558</v>
      </c>
    </row>
  </sheetData>
  <sheetProtection/>
  <printOptions gridLines="1"/>
  <pageMargins left="3.0314960629921264" right="0.7480314960629921" top="0.2755905511811024" bottom="0.35433070866141736" header="0.1968503937007874" footer="0.2362204724409449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宮崎県市町村職員共済組合</dc:creator>
  <cp:keywords/>
  <dc:description/>
  <cp:lastModifiedBy>橋口 優子</cp:lastModifiedBy>
  <cp:lastPrinted>2017-12-12T08:20:53Z</cp:lastPrinted>
  <dcterms:created xsi:type="dcterms:W3CDTF">2000-08-15T05:08:15Z</dcterms:created>
  <dcterms:modified xsi:type="dcterms:W3CDTF">2017-12-13T07:45:56Z</dcterms:modified>
  <cp:category/>
  <cp:version/>
  <cp:contentType/>
  <cp:contentStatus/>
</cp:coreProperties>
</file>