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120" windowWidth="12705" windowHeight="7695" tabRatio="884" activeTab="0"/>
  </bookViews>
  <sheets>
    <sheet name="物資購入票償還例" sheetId="1" r:id="rId1"/>
    <sheet name="償還表・均等" sheetId="2" state="hidden" r:id="rId2"/>
    <sheet name="償還表・３倍" sheetId="3" state="hidden" r:id="rId3"/>
    <sheet name="償還表・5倍" sheetId="4" state="hidden" r:id="rId4"/>
    <sheet name="賦金率" sheetId="5" state="hidden" r:id="rId5"/>
    <sheet name="附金率 (2)" sheetId="6" state="hidden" r:id="rId6"/>
  </sheets>
  <definedNames>
    <definedName name="_xlnm.Print_Area" localSheetId="1">'償還表・均等'!$A$1:$W$67</definedName>
    <definedName name="_xlnm.Print_Area" localSheetId="4">'賦金率'!$B$2:$C$85</definedName>
    <definedName name="_xlnm.Print_Area" localSheetId="0">'物資購入票償還例'!$A$1:$AA$144</definedName>
  </definedNames>
  <calcPr fullCalcOnLoad="1"/>
</workbook>
</file>

<file path=xl/comments5.xml><?xml version="1.0" encoding="utf-8"?>
<comments xmlns="http://schemas.openxmlformats.org/spreadsheetml/2006/main">
  <authors>
    <author>67021zZ</author>
  </authors>
  <commentList>
    <comment ref="C1" authorId="0">
      <text>
        <r>
          <rPr>
            <b/>
            <sz val="9"/>
            <color indexed="10"/>
            <rFont val="ＭＳ Ｐゴシック"/>
            <family val="3"/>
          </rPr>
          <t>「照会メニュー」→「賦金率表作成」
●経過月→６月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  <comment ref="B170" authorId="0">
      <text>
        <r>
          <rPr>
            <b/>
            <sz val="9"/>
            <color indexed="10"/>
            <rFont val="ＭＳ Ｐゴシック"/>
            <family val="3"/>
          </rPr>
          <t>500番台は５倍償還分</t>
        </r>
        <r>
          <rPr>
            <sz val="9"/>
            <color indexed="10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<sst xmlns="http://schemas.openxmlformats.org/spreadsheetml/2006/main" count="249" uniqueCount="108">
  <si>
    <t>6回</t>
  </si>
  <si>
    <t>１２回</t>
  </si>
  <si>
    <t>24回</t>
  </si>
  <si>
    <t>30回</t>
  </si>
  <si>
    <t>36回</t>
  </si>
  <si>
    <t>42回</t>
  </si>
  <si>
    <t>48回</t>
  </si>
  <si>
    <t>54回</t>
  </si>
  <si>
    <t>60回</t>
  </si>
  <si>
    <t>66回</t>
  </si>
  <si>
    <t>72回</t>
  </si>
  <si>
    <t>78回</t>
  </si>
  <si>
    <t>84回</t>
  </si>
  <si>
    <t>6回</t>
  </si>
  <si>
    <t>１２回</t>
  </si>
  <si>
    <t>18回</t>
  </si>
  <si>
    <t>賦金率</t>
  </si>
  <si>
    <t>賦金率</t>
  </si>
  <si>
    <t>18回</t>
  </si>
  <si>
    <t>30回</t>
  </si>
  <si>
    <t>42回</t>
  </si>
  <si>
    <t>54回</t>
  </si>
  <si>
    <t>66回</t>
  </si>
  <si>
    <t>78回</t>
  </si>
  <si>
    <t>月償還額</t>
  </si>
  <si>
    <t>月償還額</t>
  </si>
  <si>
    <t>総償還額</t>
  </si>
  <si>
    <t>総償還額</t>
  </si>
  <si>
    <t>３倍</t>
  </si>
  <si>
    <t>５倍</t>
  </si>
  <si>
    <t>月償還額</t>
  </si>
  <si>
    <t>償還総額</t>
  </si>
  <si>
    <t>購入額の判定</t>
  </si>
  <si>
    <t>利用限度額</t>
  </si>
  <si>
    <t>償還回数</t>
  </si>
  <si>
    <t>給料月額</t>
  </si>
  <si>
    <t>物資残高</t>
  </si>
  <si>
    <t>物資償還額</t>
  </si>
  <si>
    <t>貸付償還額</t>
  </si>
  <si>
    <t>給料月額に対する１ヶ月の償還額の割合</t>
  </si>
  <si>
    <t>回数</t>
  </si>
  <si>
    <t>附金率</t>
  </si>
  <si>
    <t>※シート  「償還計算」で使用する数値です。</t>
  </si>
  <si>
    <t>均等</t>
  </si>
  <si>
    <t>毎月均等償還の場合</t>
  </si>
  <si>
    <t xml:space="preserve">物資償還表  </t>
  </si>
  <si>
    <t>（月償還額）</t>
  </si>
  <si>
    <t>期末勤勉手当で毎月額の３倍償還する場合</t>
  </si>
  <si>
    <t>期末勤勉手当で毎月額の5倍償還する場合</t>
  </si>
  <si>
    <t xml:space="preserve">  </t>
  </si>
  <si>
    <t xml:space="preserve">    ※償還開始月により金額が若干</t>
  </si>
  <si>
    <t xml:space="preserve">       異なります。</t>
  </si>
  <si>
    <t>毎月均等</t>
  </si>
  <si>
    <t>給料から</t>
  </si>
  <si>
    <t>区分</t>
  </si>
  <si>
    <t>賞与３倍</t>
  </si>
  <si>
    <t>賞与５倍</t>
  </si>
  <si>
    <t>参照数値</t>
  </si>
  <si>
    <t>償還回数（毎月）</t>
  </si>
  <si>
    <t>賞与賦金率</t>
  </si>
  <si>
    <t>ボーナス併用返済</t>
  </si>
  <si>
    <t>毎月均等返済</t>
  </si>
  <si>
    <t>ボーナス倍率</t>
  </si>
  <si>
    <t>利用金額</t>
  </si>
  <si>
    <t>（単位:円）</t>
  </si>
  <si>
    <t>月で返済</t>
  </si>
  <si>
    <t>償還月数</t>
  </si>
  <si>
    <t>選択できません</t>
  </si>
  <si>
    <t>物資購入代金償還額試算表</t>
  </si>
  <si>
    <t>ボーナスから</t>
  </si>
  <si>
    <t>返済総額は</t>
  </si>
  <si>
    <t>内、利息相当額は</t>
  </si>
  <si>
    <t>給料月額に対する償還額の割合</t>
  </si>
  <si>
    <t>この償還方法は</t>
  </si>
  <si>
    <t>（30％を超える場合は償還回数を増やしてください。）</t>
  </si>
  <si>
    <t>ボーナス３倍併用の場合</t>
  </si>
  <si>
    <t>ボーナス天引き額</t>
  </si>
  <si>
    <t>（30％を超える場合は償還月数を増やしてください。）</t>
  </si>
  <si>
    <t>毎月給料天引き額</t>
  </si>
  <si>
    <t>（ボーナス天引きの倍率</t>
  </si>
  <si>
    <t>倍）</t>
  </si>
  <si>
    <t>ボーナス５倍併用の場合</t>
  </si>
  <si>
    <t>月</t>
  </si>
  <si>
    <t>円</t>
  </si>
  <si>
    <t>現在の共済組合残高状況</t>
  </si>
  <si>
    <t>今回利用希望額</t>
  </si>
  <si>
    <t xml:space="preserve"> 欄に入力してください。</t>
  </si>
  <si>
    <t xml:space="preserve"> ← 購入希望額が利用限度額を超えている場合は、利用不可となります。</t>
  </si>
  <si>
    <t xml:space="preserve"> ← ３００万円から物資残高を差し引いた額が利用限度額です。</t>
  </si>
  <si>
    <r>
      <t xml:space="preserve">← </t>
    </r>
    <r>
      <rPr>
        <u val="single"/>
        <sz val="10.5"/>
        <color indexed="23"/>
        <rFont val="HGSｺﾞｼｯｸE"/>
        <family val="3"/>
      </rPr>
      <t>給料本俸</t>
    </r>
    <r>
      <rPr>
        <sz val="10.5"/>
        <color indexed="23"/>
        <rFont val="HGSｺﾞｼｯｸE"/>
        <family val="3"/>
      </rPr>
      <t>(手当等を除く）を入力してください。</t>
    </r>
  </si>
  <si>
    <r>
      <t xml:space="preserve">← </t>
    </r>
    <r>
      <rPr>
        <u val="single"/>
        <sz val="10.5"/>
        <color indexed="23"/>
        <rFont val="HGSｺﾞｼｯｸE"/>
        <family val="3"/>
      </rPr>
      <t>物資代金未償還残高</t>
    </r>
    <r>
      <rPr>
        <sz val="10.5"/>
        <color indexed="23"/>
        <rFont val="HGSｺﾞｼｯｸE"/>
        <family val="3"/>
      </rPr>
      <t>がある場合は入力してください。</t>
    </r>
  </si>
  <si>
    <r>
      <t>← １円単位で入力できます。</t>
    </r>
    <r>
      <rPr>
        <b/>
        <sz val="10.5"/>
        <color indexed="23"/>
        <rFont val="HGSｺﾞｼｯｸE"/>
        <family val="3"/>
      </rPr>
      <t>（</t>
    </r>
    <r>
      <rPr>
        <b/>
        <u val="single"/>
        <sz val="10.5"/>
        <color indexed="23"/>
        <rFont val="HGSｺﾞｼｯｸE"/>
        <family val="3"/>
      </rPr>
      <t>３００万円以下</t>
    </r>
    <r>
      <rPr>
        <b/>
        <sz val="10.5"/>
        <color indexed="23"/>
        <rFont val="HGSｺﾞｼｯｸE"/>
        <family val="3"/>
      </rPr>
      <t>）</t>
    </r>
  </si>
  <si>
    <r>
      <t>← 1月単位で入力できます。</t>
    </r>
    <r>
      <rPr>
        <b/>
        <sz val="10.5"/>
        <color indexed="23"/>
        <rFont val="HGSｺﾞｼｯｸE"/>
        <family val="3"/>
      </rPr>
      <t>（</t>
    </r>
    <r>
      <rPr>
        <b/>
        <u val="single"/>
        <sz val="10.5"/>
        <color indexed="23"/>
        <rFont val="HGSｺﾞｼｯｸE"/>
        <family val="3"/>
      </rPr>
      <t>８４月以下</t>
    </r>
    <r>
      <rPr>
        <b/>
        <sz val="10.5"/>
        <color indexed="23"/>
        <rFont val="HGSｺﾞｼｯｸE"/>
        <family val="3"/>
      </rPr>
      <t>）</t>
    </r>
  </si>
  <si>
    <t>▶ ▶ ▶ ▶ ▶</t>
  </si>
  <si>
    <t>▶ ▶ ▶ ▶ ▶</t>
  </si>
  <si>
    <t>●購入金額が５万円以上の場合にボーナス併用償還を選択できます。</t>
  </si>
  <si>
    <t xml:space="preserve">■　償還開始月により、金額が若干異なります。 </t>
  </si>
  <si>
    <t>■　試算ですので、目安として参照ください。</t>
  </si>
  <si>
    <t>利用希望金額</t>
  </si>
  <si>
    <r>
      <t>← 現在、</t>
    </r>
    <r>
      <rPr>
        <u val="single"/>
        <sz val="10.5"/>
        <color indexed="23"/>
        <rFont val="HGSｺﾞｼｯｸE"/>
        <family val="3"/>
      </rPr>
      <t>貸付金償還中の場合</t>
    </r>
    <r>
      <rPr>
        <sz val="10.5"/>
        <color indexed="23"/>
        <rFont val="HGSｺﾞｼｯｸE"/>
        <family val="3"/>
      </rPr>
      <t>は、毎月の償還額を入力</t>
    </r>
  </si>
  <si>
    <r>
      <t>← 現在、</t>
    </r>
    <r>
      <rPr>
        <u val="single"/>
        <sz val="10.5"/>
        <color indexed="23"/>
        <rFont val="HGSｺﾞｼｯｸE"/>
        <family val="3"/>
      </rPr>
      <t>物資代金償還中の場合</t>
    </r>
    <r>
      <rPr>
        <sz val="10.5"/>
        <color indexed="23"/>
        <rFont val="HGSｺﾞｼｯｸE"/>
        <family val="3"/>
      </rPr>
      <t>は、毎月の償還額を入力</t>
    </r>
  </si>
  <si>
    <t>ボーナス３倍</t>
  </si>
  <si>
    <t>ボーナス５倍</t>
  </si>
  <si>
    <t>　　　(注)　1回あたりの償還額は2,000円以上必要です。</t>
  </si>
  <si>
    <t>賦金率</t>
  </si>
  <si>
    <t>（　　賦　　　金　　　率　　）</t>
  </si>
  <si>
    <t>償還方法には次の３種類があります。</t>
  </si>
  <si>
    <r>
      <t xml:space="preserve"> 物資購入票返済例</t>
    </r>
    <r>
      <rPr>
        <b/>
        <sz val="16"/>
        <color indexed="9"/>
        <rFont val="ＭＳ Ｐゴシック"/>
        <family val="3"/>
      </rPr>
      <t xml:space="preserve">　《年利率2.65% 》 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</si>
</sst>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0000"/>
    <numFmt numFmtId="180" formatCode="0.0"/>
    <numFmt numFmtId="181" formatCode="0.00000000_ "/>
    <numFmt numFmtId="182" formatCode="0.0000000000_ "/>
    <numFmt numFmtId="183" formatCode="0.00000000_);[Red]\(0.00000000\)"/>
    <numFmt numFmtId="184" formatCode="#,##0_ "/>
    <numFmt numFmtId="185" formatCode="0_ "/>
    <numFmt numFmtId="186" formatCode="[&lt;=999]000;[&lt;=9999]000\-00;000\-0000"/>
    <numFmt numFmtId="187" formatCode="[$-411]ggge&quot;年&quot;m&quot;月&quot;d&quot;日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color indexed="61"/>
      <name val="ＭＳ Ｐゴシック"/>
      <family val="3"/>
    </font>
    <font>
      <b/>
      <sz val="16"/>
      <color indexed="9"/>
      <name val="ＭＳ Ｐゴシック"/>
      <family val="3"/>
    </font>
    <font>
      <sz val="14"/>
      <name val="ＭＳ Ｐ明朝"/>
      <family val="1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color indexed="12"/>
      <name val="ＭＳ Ｐゴシック"/>
      <family val="3"/>
    </font>
    <font>
      <sz val="12"/>
      <color indexed="53"/>
      <name val="ＭＳ Ｐゴシック"/>
      <family val="3"/>
    </font>
    <font>
      <sz val="10.5"/>
      <color indexed="60"/>
      <name val="HGSｺﾞｼｯｸE"/>
      <family val="3"/>
    </font>
    <font>
      <b/>
      <sz val="12"/>
      <color indexed="53"/>
      <name val="ＭＳ Ｐゴシック"/>
      <family val="3"/>
    </font>
    <font>
      <sz val="14"/>
      <color indexed="53"/>
      <name val="ＭＳ Ｐゴシック"/>
      <family val="3"/>
    </font>
    <font>
      <b/>
      <sz val="14"/>
      <name val="ＭＳ Ｐゴシック"/>
      <family val="3"/>
    </font>
    <font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5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1"/>
      <color indexed="23"/>
      <name val="ＭＳ Ｐゴシック"/>
      <family val="3"/>
    </font>
    <font>
      <b/>
      <sz val="11"/>
      <color indexed="23"/>
      <name val="ＭＳ Ｐゴシック"/>
      <family val="3"/>
    </font>
    <font>
      <sz val="10.5"/>
      <color indexed="23"/>
      <name val="HGSｺﾞｼｯｸE"/>
      <family val="3"/>
    </font>
    <font>
      <sz val="11"/>
      <color indexed="12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53"/>
      <name val="ＭＳ Ｐゴシック"/>
      <family val="3"/>
    </font>
    <font>
      <sz val="11"/>
      <color indexed="63"/>
      <name val="ＭＳ Ｐゴシック"/>
      <family val="3"/>
    </font>
    <font>
      <sz val="12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55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u val="single"/>
      <sz val="10.5"/>
      <color indexed="23"/>
      <name val="HGSｺﾞｼｯｸE"/>
      <family val="3"/>
    </font>
    <font>
      <b/>
      <sz val="12"/>
      <color indexed="23"/>
      <name val="ＭＳ Ｐゴシック"/>
      <family val="3"/>
    </font>
    <font>
      <b/>
      <sz val="10.5"/>
      <color indexed="23"/>
      <name val="HGSｺﾞｼｯｸE"/>
      <family val="3"/>
    </font>
    <font>
      <b/>
      <u val="single"/>
      <sz val="10.5"/>
      <color indexed="23"/>
      <name val="HGSｺﾞｼｯｸE"/>
      <family val="3"/>
    </font>
    <font>
      <sz val="12"/>
      <color indexed="20"/>
      <name val="ＭＳ 明朝"/>
      <family val="1"/>
    </font>
    <font>
      <sz val="12"/>
      <color indexed="20"/>
      <name val="ＭＳ Ｐゴシック"/>
      <family val="3"/>
    </font>
    <font>
      <b/>
      <sz val="12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48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63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gray125">
        <fgColor indexed="41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5"/>
        <bgColor indexed="41"/>
      </patternFill>
    </fill>
    <fill>
      <patternFill patternType="lightGray">
        <fgColor indexed="43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ck">
        <color indexed="23"/>
      </left>
      <right>
        <color indexed="6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medium">
        <color indexed="23"/>
      </top>
      <bottom style="hair">
        <color indexed="23"/>
      </bottom>
    </border>
    <border>
      <left>
        <color indexed="63"/>
      </left>
      <right style="hair">
        <color indexed="53"/>
      </right>
      <top style="thin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ck">
        <color indexed="55"/>
      </right>
      <top style="thin">
        <color indexed="51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>
        <color indexed="6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ck">
        <color indexed="55"/>
      </right>
      <top>
        <color indexed="63"/>
      </top>
      <bottom style="medium">
        <color indexed="55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hair">
        <color indexed="23"/>
      </left>
      <right style="thin">
        <color indexed="23"/>
      </right>
      <top style="thin">
        <color indexed="23"/>
      </top>
      <bottom style="hair">
        <color indexed="23"/>
      </bottom>
    </border>
    <border>
      <left style="hair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14"/>
      </right>
      <top style="hair">
        <color indexed="14"/>
      </top>
      <bottom style="thin">
        <color indexed="14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medium">
        <color indexed="14"/>
      </left>
      <right>
        <color indexed="63"/>
      </right>
      <top style="medium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medium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hair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 style="hair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thin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hair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thin">
        <color indexed="14"/>
      </bottom>
    </border>
    <border>
      <left style="medium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hair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 style="hair">
        <color indexed="23"/>
      </bottom>
    </border>
    <border>
      <left style="hair">
        <color indexed="14"/>
      </left>
      <right>
        <color indexed="63"/>
      </right>
      <top style="hair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hair">
        <color indexed="14"/>
      </top>
      <bottom style="medium">
        <color indexed="14"/>
      </bottom>
    </border>
    <border>
      <left>
        <color indexed="63"/>
      </left>
      <right>
        <color indexed="63"/>
      </right>
      <top style="hair">
        <color indexed="14"/>
      </top>
      <bottom style="medium">
        <color indexed="14"/>
      </bottom>
    </border>
    <border>
      <left>
        <color indexed="63"/>
      </left>
      <right style="hair">
        <color indexed="14"/>
      </right>
      <top style="hair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 style="medium">
        <color indexed="14"/>
      </bottom>
    </border>
    <border>
      <left style="medium">
        <color indexed="14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53"/>
      </left>
      <right>
        <color indexed="63"/>
      </right>
      <top style="thin">
        <color indexed="53"/>
      </top>
      <bottom style="hair">
        <color indexed="53"/>
      </bottom>
    </border>
    <border>
      <left style="medium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medium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medium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medium">
        <color indexed="23"/>
      </top>
      <bottom style="hair">
        <color indexed="2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medium">
        <color indexed="14"/>
      </left>
      <right style="hair">
        <color indexed="14"/>
      </right>
      <top style="medium">
        <color indexed="14"/>
      </top>
      <bottom style="hair">
        <color indexed="14"/>
      </bottom>
    </border>
    <border>
      <left>
        <color indexed="63"/>
      </left>
      <right style="hair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hair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>
        <color indexed="63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medium">
        <color indexed="14"/>
      </right>
      <top style="medium">
        <color indexed="14"/>
      </top>
      <bottom style="hair">
        <color indexed="14"/>
      </bottom>
    </border>
    <border>
      <left style="hair">
        <color indexed="14"/>
      </left>
      <right style="hair">
        <color indexed="14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 style="medium">
        <color indexed="14"/>
      </right>
      <top style="hair">
        <color indexed="14"/>
      </top>
      <bottom>
        <color indexed="63"/>
      </bottom>
    </border>
    <border>
      <left style="hair">
        <color indexed="12"/>
      </left>
      <right>
        <color indexed="63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7" applyFont="1" applyAlignment="1">
      <alignment/>
    </xf>
    <xf numFmtId="0" fontId="3" fillId="0" borderId="1" xfId="0" applyFont="1" applyBorder="1" applyAlignment="1">
      <alignment/>
    </xf>
    <xf numFmtId="38" fontId="3" fillId="0" borderId="2" xfId="17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5" xfId="17" applyFont="1" applyBorder="1" applyAlignment="1">
      <alignment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12" xfId="17" applyFont="1" applyBorder="1" applyAlignment="1">
      <alignment/>
    </xf>
    <xf numFmtId="38" fontId="3" fillId="0" borderId="13" xfId="17" applyFont="1" applyBorder="1" applyAlignment="1">
      <alignment/>
    </xf>
    <xf numFmtId="38" fontId="3" fillId="0" borderId="14" xfId="17" applyFont="1" applyBorder="1" applyAlignment="1">
      <alignment/>
    </xf>
    <xf numFmtId="38" fontId="3" fillId="0" borderId="15" xfId="17" applyFont="1" applyBorder="1" applyAlignment="1">
      <alignment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8" fontId="4" fillId="0" borderId="11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7" xfId="17" applyFont="1" applyBorder="1" applyAlignment="1">
      <alignment/>
    </xf>
    <xf numFmtId="38" fontId="4" fillId="0" borderId="12" xfId="17" applyFont="1" applyBorder="1" applyAlignment="1">
      <alignment/>
    </xf>
    <xf numFmtId="38" fontId="4" fillId="0" borderId="2" xfId="17" applyFont="1" applyBorder="1" applyAlignment="1">
      <alignment/>
    </xf>
    <xf numFmtId="38" fontId="4" fillId="0" borderId="3" xfId="17" applyFont="1" applyBorder="1" applyAlignment="1">
      <alignment/>
    </xf>
    <xf numFmtId="38" fontId="4" fillId="0" borderId="13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3" fillId="0" borderId="0" xfId="17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Alignment="1">
      <alignment/>
    </xf>
    <xf numFmtId="38" fontId="1" fillId="0" borderId="0" xfId="17" applyFont="1" applyAlignment="1">
      <alignment/>
    </xf>
    <xf numFmtId="18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181" fontId="1" fillId="0" borderId="21" xfId="0" applyNumberFormat="1" applyFont="1" applyBorder="1" applyAlignment="1">
      <alignment/>
    </xf>
    <xf numFmtId="183" fontId="3" fillId="2" borderId="3" xfId="0" applyNumberFormat="1" applyFont="1" applyFill="1" applyBorder="1" applyAlignment="1">
      <alignment/>
    </xf>
    <xf numFmtId="183" fontId="3" fillId="2" borderId="5" xfId="0" applyNumberFormat="1" applyFont="1" applyFill="1" applyBorder="1" applyAlignment="1">
      <alignment/>
    </xf>
    <xf numFmtId="0" fontId="0" fillId="0" borderId="0" xfId="0" applyFill="1" applyBorder="1" applyAlignment="1" applyProtection="1">
      <alignment vertical="center"/>
      <protection/>
    </xf>
    <xf numFmtId="183" fontId="1" fillId="0" borderId="0" xfId="0" applyNumberFormat="1" applyFont="1" applyAlignment="1">
      <alignment/>
    </xf>
    <xf numFmtId="183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3" fillId="0" borderId="0" xfId="0" applyFont="1" applyAlignment="1">
      <alignment vertical="center" shrinkToFit="1"/>
    </xf>
    <xf numFmtId="38" fontId="3" fillId="0" borderId="0" xfId="17" applyFont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38" fontId="3" fillId="0" borderId="14" xfId="17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38" fontId="3" fillId="0" borderId="15" xfId="17" applyFont="1" applyBorder="1" applyAlignment="1">
      <alignment vertical="center" shrinkToFit="1"/>
    </xf>
    <xf numFmtId="38" fontId="3" fillId="0" borderId="11" xfId="17" applyFont="1" applyBorder="1" applyAlignment="1">
      <alignment vertical="center" shrinkToFit="1"/>
    </xf>
    <xf numFmtId="38" fontId="3" fillId="0" borderId="6" xfId="17" applyFont="1" applyBorder="1" applyAlignment="1">
      <alignment vertical="center" shrinkToFit="1"/>
    </xf>
    <xf numFmtId="38" fontId="3" fillId="0" borderId="7" xfId="17" applyFont="1" applyBorder="1" applyAlignment="1">
      <alignment vertical="center" shrinkToFit="1"/>
    </xf>
    <xf numFmtId="38" fontId="3" fillId="0" borderId="16" xfId="17" applyFont="1" applyBorder="1" applyAlignment="1">
      <alignment vertical="center" shrinkToFit="1"/>
    </xf>
    <xf numFmtId="0" fontId="3" fillId="0" borderId="20" xfId="0" applyFont="1" applyBorder="1" applyAlignment="1">
      <alignment vertical="center" shrinkToFit="1"/>
    </xf>
    <xf numFmtId="38" fontId="3" fillId="0" borderId="17" xfId="17" applyFont="1" applyBorder="1" applyAlignment="1">
      <alignment vertical="center" shrinkToFit="1"/>
    </xf>
    <xf numFmtId="38" fontId="3" fillId="0" borderId="0" xfId="17" applyFont="1" applyBorder="1" applyAlignment="1">
      <alignment vertical="center" shrinkToFit="1"/>
    </xf>
    <xf numFmtId="38" fontId="4" fillId="0" borderId="11" xfId="17" applyFont="1" applyBorder="1" applyAlignment="1">
      <alignment vertical="center" shrinkToFit="1"/>
    </xf>
    <xf numFmtId="38" fontId="4" fillId="0" borderId="6" xfId="17" applyFont="1" applyBorder="1" applyAlignment="1">
      <alignment vertical="center" shrinkToFit="1"/>
    </xf>
    <xf numFmtId="38" fontId="4" fillId="0" borderId="7" xfId="17" applyFont="1" applyBorder="1" applyAlignment="1">
      <alignment vertical="center" shrinkToFit="1"/>
    </xf>
    <xf numFmtId="38" fontId="4" fillId="0" borderId="12" xfId="17" applyFont="1" applyBorder="1" applyAlignment="1">
      <alignment vertical="center" shrinkToFit="1"/>
    </xf>
    <xf numFmtId="38" fontId="4" fillId="0" borderId="2" xfId="17" applyFont="1" applyBorder="1" applyAlignment="1">
      <alignment vertical="center" shrinkToFit="1"/>
    </xf>
    <xf numFmtId="38" fontId="4" fillId="0" borderId="3" xfId="17" applyFont="1" applyBorder="1" applyAlignment="1">
      <alignment vertical="center" shrinkToFit="1"/>
    </xf>
    <xf numFmtId="38" fontId="4" fillId="0" borderId="13" xfId="17" applyFont="1" applyBorder="1" applyAlignment="1">
      <alignment vertical="center" shrinkToFit="1"/>
    </xf>
    <xf numFmtId="38" fontId="4" fillId="0" borderId="4" xfId="17" applyFont="1" applyBorder="1" applyAlignment="1">
      <alignment vertical="center" shrinkToFit="1"/>
    </xf>
    <xf numFmtId="38" fontId="4" fillId="0" borderId="5" xfId="17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183" fontId="0" fillId="0" borderId="0" xfId="0" applyNumberFormat="1" applyAlignment="1">
      <alignment vertical="center" shrinkToFit="1"/>
    </xf>
    <xf numFmtId="0" fontId="12" fillId="3" borderId="0" xfId="0" applyFont="1" applyFill="1" applyAlignment="1">
      <alignment vertical="center" shrinkToFit="1"/>
    </xf>
    <xf numFmtId="0" fontId="12" fillId="3" borderId="21" xfId="0" applyFont="1" applyFill="1" applyBorder="1" applyAlignment="1">
      <alignment vertical="center" shrinkToFit="1"/>
    </xf>
    <xf numFmtId="183" fontId="3" fillId="4" borderId="0" xfId="0" applyNumberFormat="1" applyFont="1" applyFill="1" applyAlignment="1">
      <alignment vertical="center" shrinkToFit="1"/>
    </xf>
    <xf numFmtId="181" fontId="3" fillId="4" borderId="3" xfId="0" applyNumberFormat="1" applyFont="1" applyFill="1" applyBorder="1" applyAlignment="1">
      <alignment vertical="center" shrinkToFit="1"/>
    </xf>
    <xf numFmtId="38" fontId="3" fillId="0" borderId="18" xfId="17" applyFont="1" applyBorder="1" applyAlignment="1">
      <alignment vertical="center" shrinkToFit="1"/>
    </xf>
    <xf numFmtId="38" fontId="3" fillId="0" borderId="22" xfId="17" applyFont="1" applyBorder="1" applyAlignment="1">
      <alignment vertical="center" shrinkToFit="1"/>
    </xf>
    <xf numFmtId="38" fontId="3" fillId="0" borderId="23" xfId="17" applyFont="1" applyBorder="1" applyAlignment="1">
      <alignment vertical="center" shrinkToFit="1"/>
    </xf>
    <xf numFmtId="38" fontId="3" fillId="0" borderId="1" xfId="17" applyFont="1" applyBorder="1" applyAlignment="1">
      <alignment vertical="center" shrinkToFit="1"/>
    </xf>
    <xf numFmtId="38" fontId="3" fillId="0" borderId="24" xfId="17" applyFont="1" applyBorder="1" applyAlignment="1">
      <alignment vertical="center" shrinkToFit="1"/>
    </xf>
    <xf numFmtId="38" fontId="3" fillId="0" borderId="25" xfId="17" applyFont="1" applyBorder="1" applyAlignment="1">
      <alignment vertical="center" shrinkToFit="1"/>
    </xf>
    <xf numFmtId="38" fontId="3" fillId="0" borderId="26" xfId="17" applyFont="1" applyBorder="1" applyAlignment="1">
      <alignment vertical="center" shrinkToFit="1"/>
    </xf>
    <xf numFmtId="38" fontId="3" fillId="0" borderId="27" xfId="17" applyFont="1" applyBorder="1" applyAlignment="1">
      <alignment vertical="center" shrinkToFit="1"/>
    </xf>
    <xf numFmtId="38" fontId="3" fillId="0" borderId="28" xfId="17" applyFont="1" applyBorder="1" applyAlignment="1">
      <alignment vertical="center" shrinkToFit="1"/>
    </xf>
    <xf numFmtId="0" fontId="1" fillId="4" borderId="0" xfId="0" applyFont="1" applyFill="1" applyAlignment="1">
      <alignment/>
    </xf>
    <xf numFmtId="0" fontId="1" fillId="4" borderId="21" xfId="0" applyFont="1" applyFill="1" applyBorder="1" applyAlignment="1">
      <alignment/>
    </xf>
    <xf numFmtId="0" fontId="1" fillId="5" borderId="0" xfId="0" applyFont="1" applyFill="1" applyAlignment="1">
      <alignment/>
    </xf>
    <xf numFmtId="0" fontId="1" fillId="5" borderId="21" xfId="0" applyFont="1" applyFill="1" applyBorder="1" applyAlignment="1">
      <alignment/>
    </xf>
    <xf numFmtId="0" fontId="1" fillId="6" borderId="0" xfId="0" applyFont="1" applyFill="1" applyAlignment="1">
      <alignment/>
    </xf>
    <xf numFmtId="0" fontId="1" fillId="6" borderId="21" xfId="0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17" fillId="0" borderId="0" xfId="17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35" fillId="0" borderId="0" xfId="0" applyFont="1" applyFill="1" applyBorder="1" applyAlignment="1" applyProtection="1">
      <alignment vertical="center"/>
      <protection/>
    </xf>
    <xf numFmtId="0" fontId="35" fillId="0" borderId="0" xfId="0" applyFont="1" applyBorder="1" applyAlignment="1">
      <alignment vertical="center"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distributed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41" fillId="0" borderId="0" xfId="0" applyFont="1" applyFill="1" applyBorder="1" applyAlignment="1" applyProtection="1">
      <alignment vertical="center"/>
      <protection/>
    </xf>
    <xf numFmtId="0" fontId="0" fillId="7" borderId="0" xfId="0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vertical="center"/>
    </xf>
    <xf numFmtId="0" fontId="51" fillId="8" borderId="0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>
      <alignment horizontal="center" vertical="center"/>
    </xf>
    <xf numFmtId="38" fontId="50" fillId="0" borderId="0" xfId="17" applyNumberFormat="1" applyFont="1" applyFill="1" applyBorder="1" applyAlignment="1" applyProtection="1">
      <alignment horizontal="center" vertical="center"/>
      <protection/>
    </xf>
    <xf numFmtId="0" fontId="35" fillId="7" borderId="0" xfId="0" applyFont="1" applyFill="1" applyBorder="1" applyAlignment="1" applyProtection="1">
      <alignment vertical="center"/>
      <protection/>
    </xf>
    <xf numFmtId="0" fontId="35" fillId="7" borderId="0" xfId="0" applyFont="1" applyFill="1" applyBorder="1" applyAlignment="1">
      <alignment vertical="center"/>
    </xf>
    <xf numFmtId="0" fontId="0" fillId="7" borderId="0" xfId="0" applyFill="1" applyBorder="1" applyAlignment="1" applyProtection="1">
      <alignment vertical="center"/>
      <protection/>
    </xf>
    <xf numFmtId="0" fontId="25" fillId="7" borderId="0" xfId="0" applyFont="1" applyFill="1" applyBorder="1" applyAlignment="1" applyProtection="1">
      <alignment vertical="center"/>
      <protection/>
    </xf>
    <xf numFmtId="0" fontId="0" fillId="7" borderId="0" xfId="0" applyFill="1" applyBorder="1" applyAlignment="1" applyProtection="1">
      <alignment horizontal="right" vertical="center"/>
      <protection/>
    </xf>
    <xf numFmtId="0" fontId="41" fillId="7" borderId="0" xfId="0" applyFont="1" applyFill="1" applyBorder="1" applyAlignment="1" applyProtection="1">
      <alignment vertical="center"/>
      <protection/>
    </xf>
    <xf numFmtId="0" fontId="41" fillId="7" borderId="0" xfId="0" applyFont="1" applyFill="1" applyBorder="1" applyAlignment="1">
      <alignment vertical="center"/>
    </xf>
    <xf numFmtId="0" fontId="36" fillId="7" borderId="0" xfId="0" applyFont="1" applyFill="1" applyBorder="1" applyAlignment="1">
      <alignment vertical="center"/>
    </xf>
    <xf numFmtId="0" fontId="10" fillId="7" borderId="0" xfId="0" applyFont="1" applyFill="1" applyBorder="1" applyAlignment="1" applyProtection="1">
      <alignment horizontal="center" vertical="center" shrinkToFit="1"/>
      <protection/>
    </xf>
    <xf numFmtId="0" fontId="8" fillId="7" borderId="0" xfId="0" applyFont="1" applyFill="1" applyBorder="1" applyAlignment="1">
      <alignment horizontal="center" vertical="center" shrinkToFit="1"/>
    </xf>
    <xf numFmtId="0" fontId="8" fillId="7" borderId="0" xfId="0" applyFont="1" applyFill="1" applyBorder="1" applyAlignment="1">
      <alignment vertical="center"/>
    </xf>
    <xf numFmtId="0" fontId="29" fillId="7" borderId="0" xfId="0" applyFont="1" applyFill="1" applyBorder="1" applyAlignment="1" applyProtection="1">
      <alignment vertical="center"/>
      <protection/>
    </xf>
    <xf numFmtId="0" fontId="41" fillId="8" borderId="31" xfId="0" applyFont="1" applyFill="1" applyBorder="1" applyAlignment="1">
      <alignment vertical="center"/>
    </xf>
    <xf numFmtId="0" fontId="0" fillId="8" borderId="32" xfId="0" applyFill="1" applyBorder="1" applyAlignment="1">
      <alignment vertical="center"/>
    </xf>
    <xf numFmtId="0" fontId="0" fillId="8" borderId="31" xfId="0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4" fillId="0" borderId="0" xfId="0" applyFont="1" applyFill="1" applyBorder="1" applyAlignment="1" applyProtection="1">
      <alignment vertical="center"/>
      <protection/>
    </xf>
    <xf numFmtId="0" fontId="3" fillId="0" borderId="34" xfId="0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2" fillId="3" borderId="33" xfId="0" applyFont="1" applyFill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12" fillId="3" borderId="36" xfId="0" applyFont="1" applyFill="1" applyBorder="1" applyAlignment="1">
      <alignment vertical="center" shrinkToFit="1"/>
    </xf>
    <xf numFmtId="0" fontId="0" fillId="7" borderId="37" xfId="0" applyFill="1" applyBorder="1" applyAlignment="1">
      <alignment vertical="center"/>
    </xf>
    <xf numFmtId="0" fontId="0" fillId="7" borderId="38" xfId="0" applyFill="1" applyBorder="1" applyAlignment="1">
      <alignment vertical="center"/>
    </xf>
    <xf numFmtId="0" fontId="0" fillId="7" borderId="39" xfId="0" applyFill="1" applyBorder="1" applyAlignment="1">
      <alignment vertical="center"/>
    </xf>
    <xf numFmtId="0" fontId="0" fillId="7" borderId="40" xfId="0" applyFill="1" applyBorder="1" applyAlignment="1">
      <alignment vertical="center"/>
    </xf>
    <xf numFmtId="0" fontId="0" fillId="7" borderId="41" xfId="0" applyFill="1" applyBorder="1" applyAlignment="1">
      <alignment vertical="center"/>
    </xf>
    <xf numFmtId="0" fontId="0" fillId="7" borderId="42" xfId="0" applyFill="1" applyBorder="1" applyAlignment="1" applyProtection="1">
      <alignment vertical="center"/>
      <protection/>
    </xf>
    <xf numFmtId="0" fontId="0" fillId="7" borderId="43" xfId="0" applyFill="1" applyBorder="1" applyAlignment="1" applyProtection="1">
      <alignment vertical="center"/>
      <protection/>
    </xf>
    <xf numFmtId="0" fontId="0" fillId="7" borderId="44" xfId="0" applyFill="1" applyBorder="1" applyAlignment="1" applyProtection="1">
      <alignment vertical="center"/>
      <protection/>
    </xf>
    <xf numFmtId="0" fontId="48" fillId="7" borderId="45" xfId="0" applyFont="1" applyFill="1" applyBorder="1" applyAlignment="1" applyProtection="1">
      <alignment horizontal="center" vertical="center"/>
      <protection/>
    </xf>
    <xf numFmtId="0" fontId="0" fillId="7" borderId="46" xfId="0" applyFill="1" applyBorder="1" applyAlignment="1" applyProtection="1">
      <alignment vertical="center"/>
      <protection/>
    </xf>
    <xf numFmtId="0" fontId="0" fillId="7" borderId="45" xfId="0" applyFill="1" applyBorder="1" applyAlignment="1" applyProtection="1">
      <alignment vertical="center"/>
      <protection/>
    </xf>
    <xf numFmtId="0" fontId="0" fillId="7" borderId="45" xfId="0" applyFill="1" applyBorder="1" applyAlignment="1">
      <alignment vertical="center"/>
    </xf>
    <xf numFmtId="0" fontId="0" fillId="7" borderId="46" xfId="0" applyFill="1" applyBorder="1" applyAlignment="1">
      <alignment vertical="center"/>
    </xf>
    <xf numFmtId="0" fontId="0" fillId="7" borderId="47" xfId="0" applyFill="1" applyBorder="1" applyAlignment="1" applyProtection="1">
      <alignment vertical="center"/>
      <protection/>
    </xf>
    <xf numFmtId="0" fontId="0" fillId="7" borderId="48" xfId="0" applyFill="1" applyBorder="1" applyAlignment="1" applyProtection="1">
      <alignment vertical="center"/>
      <protection/>
    </xf>
    <xf numFmtId="0" fontId="0" fillId="7" borderId="49" xfId="0" applyFill="1" applyBorder="1" applyAlignment="1" applyProtection="1">
      <alignment vertical="center"/>
      <protection/>
    </xf>
    <xf numFmtId="0" fontId="0" fillId="7" borderId="47" xfId="0" applyFill="1" applyBorder="1" applyAlignment="1">
      <alignment vertical="center"/>
    </xf>
    <xf numFmtId="0" fontId="0" fillId="7" borderId="48" xfId="0" applyFill="1" applyBorder="1" applyAlignment="1">
      <alignment vertical="center"/>
    </xf>
    <xf numFmtId="0" fontId="0" fillId="7" borderId="49" xfId="0" applyFill="1" applyBorder="1" applyAlignment="1">
      <alignment vertical="center"/>
    </xf>
    <xf numFmtId="0" fontId="48" fillId="7" borderId="42" xfId="0" applyFont="1" applyFill="1" applyBorder="1" applyAlignment="1" applyProtection="1">
      <alignment horizontal="center" vertical="center"/>
      <protection/>
    </xf>
    <xf numFmtId="0" fontId="0" fillId="7" borderId="50" xfId="0" applyFill="1" applyBorder="1" applyAlignment="1">
      <alignment/>
    </xf>
    <xf numFmtId="0" fontId="0" fillId="7" borderId="51" xfId="0" applyFill="1" applyBorder="1" applyAlignment="1">
      <alignment/>
    </xf>
    <xf numFmtId="0" fontId="0" fillId="7" borderId="52" xfId="0" applyFill="1" applyBorder="1" applyAlignment="1">
      <alignment/>
    </xf>
    <xf numFmtId="0" fontId="40" fillId="7" borderId="0" xfId="0" applyFont="1" applyFill="1" applyBorder="1" applyAlignment="1">
      <alignment horizontal="distributed" vertical="center"/>
    </xf>
    <xf numFmtId="0" fontId="0" fillId="7" borderId="0" xfId="0" applyFill="1" applyBorder="1" applyAlignment="1">
      <alignment horizontal="distributed" vertical="center"/>
    </xf>
    <xf numFmtId="0" fontId="29" fillId="7" borderId="0" xfId="0" applyFont="1" applyFill="1" applyBorder="1" applyAlignment="1">
      <alignment vertical="center"/>
    </xf>
    <xf numFmtId="0" fontId="30" fillId="7" borderId="0" xfId="0" applyFont="1" applyFill="1" applyBorder="1" applyAlignment="1">
      <alignment horizontal="distributed" vertical="center"/>
    </xf>
    <xf numFmtId="38" fontId="27" fillId="7" borderId="0" xfId="17" applyFont="1" applyFill="1" applyBorder="1" applyAlignment="1" applyProtection="1">
      <alignment horizontal="right" vertical="center"/>
      <protection locked="0"/>
    </xf>
    <xf numFmtId="0" fontId="31" fillId="7" borderId="0" xfId="0" applyFont="1" applyFill="1" applyBorder="1" applyAlignment="1">
      <alignment vertical="center"/>
    </xf>
    <xf numFmtId="0" fontId="29" fillId="7" borderId="0" xfId="0" applyFont="1" applyFill="1" applyBorder="1" applyAlignment="1">
      <alignment horizontal="left" vertical="center" wrapText="1"/>
    </xf>
    <xf numFmtId="0" fontId="3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38" fontId="17" fillId="7" borderId="0" xfId="17" applyFont="1" applyFill="1" applyBorder="1" applyAlignment="1" applyProtection="1">
      <alignment horizontal="center" vertical="center"/>
      <protection locked="0"/>
    </xf>
    <xf numFmtId="38" fontId="43" fillId="7" borderId="0" xfId="17" applyFont="1" applyFill="1" applyBorder="1" applyAlignment="1" applyProtection="1">
      <alignment horizontal="center" vertical="center"/>
      <protection locked="0"/>
    </xf>
    <xf numFmtId="0" fontId="41" fillId="7" borderId="0" xfId="0" applyFont="1" applyFill="1" applyBorder="1" applyAlignment="1">
      <alignment horizontal="distributed" vertical="center"/>
    </xf>
    <xf numFmtId="0" fontId="29" fillId="7" borderId="0" xfId="0" applyFont="1" applyFill="1" applyBorder="1" applyAlignment="1">
      <alignment horizontal="center" vertical="center" wrapText="1"/>
    </xf>
    <xf numFmtId="38" fontId="27" fillId="7" borderId="0" xfId="17" applyFont="1" applyFill="1" applyBorder="1" applyAlignment="1" applyProtection="1">
      <alignment vertical="center"/>
      <protection locked="0"/>
    </xf>
    <xf numFmtId="38" fontId="28" fillId="7" borderId="0" xfId="17" applyFont="1" applyFill="1" applyBorder="1" applyAlignment="1" applyProtection="1">
      <alignment horizontal="center" vertical="center"/>
      <protection/>
    </xf>
    <xf numFmtId="0" fontId="30" fillId="7" borderId="40" xfId="0" applyFont="1" applyFill="1" applyBorder="1" applyAlignment="1">
      <alignment horizontal="distributed" vertical="center"/>
    </xf>
    <xf numFmtId="0" fontId="0" fillId="7" borderId="40" xfId="0" applyFill="1" applyBorder="1" applyAlignment="1">
      <alignment horizontal="distributed" vertical="center"/>
    </xf>
    <xf numFmtId="38" fontId="28" fillId="7" borderId="40" xfId="17" applyFont="1" applyFill="1" applyBorder="1" applyAlignment="1" applyProtection="1">
      <alignment vertical="center"/>
      <protection/>
    </xf>
    <xf numFmtId="0" fontId="29" fillId="7" borderId="40" xfId="0" applyFont="1" applyFill="1" applyBorder="1" applyAlignment="1">
      <alignment vertical="center"/>
    </xf>
    <xf numFmtId="0" fontId="31" fillId="7" borderId="40" xfId="0" applyFont="1" applyFill="1" applyBorder="1" applyAlignment="1">
      <alignment vertical="center"/>
    </xf>
    <xf numFmtId="0" fontId="29" fillId="7" borderId="40" xfId="0" applyFont="1" applyFill="1" applyBorder="1" applyAlignment="1">
      <alignment horizontal="left" vertical="center" wrapText="1"/>
    </xf>
    <xf numFmtId="0" fontId="0" fillId="9" borderId="0" xfId="0" applyFill="1" applyBorder="1" applyAlignment="1" applyProtection="1">
      <alignment vertical="center"/>
      <protection/>
    </xf>
    <xf numFmtId="0" fontId="0" fillId="0" borderId="53" xfId="0" applyFill="1" applyBorder="1" applyAlignment="1">
      <alignment vertical="center"/>
    </xf>
    <xf numFmtId="0" fontId="0" fillId="10" borderId="54" xfId="0" applyFill="1" applyBorder="1" applyAlignment="1" applyProtection="1">
      <alignment horizontal="center" vertical="center" shrinkToFit="1"/>
      <protection/>
    </xf>
    <xf numFmtId="0" fontId="0" fillId="0" borderId="55" xfId="0" applyFill="1" applyBorder="1" applyAlignment="1">
      <alignment vertical="center"/>
    </xf>
    <xf numFmtId="0" fontId="41" fillId="7" borderId="0" xfId="0" applyFont="1" applyFill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 shrinkToFit="1"/>
    </xf>
    <xf numFmtId="0" fontId="0" fillId="0" borderId="33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horizontal="distributed" vertical="center" shrinkToFit="1"/>
    </xf>
    <xf numFmtId="0" fontId="0" fillId="0" borderId="59" xfId="0" applyFill="1" applyBorder="1" applyAlignment="1">
      <alignment horizontal="distributed" vertical="center" shrinkToFit="1"/>
    </xf>
    <xf numFmtId="0" fontId="0" fillId="0" borderId="60" xfId="0" applyFill="1" applyBorder="1" applyAlignment="1">
      <alignment horizontal="distributed" vertical="center" shrinkToFit="1"/>
    </xf>
    <xf numFmtId="0" fontId="0" fillId="10" borderId="61" xfId="0" applyFill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 horizontal="center" vertical="center" shrinkToFit="1"/>
    </xf>
    <xf numFmtId="0" fontId="0" fillId="10" borderId="61" xfId="0" applyFill="1" applyBorder="1" applyAlignment="1" applyProtection="1">
      <alignment vertical="center" shrinkToFit="1"/>
      <protection/>
    </xf>
    <xf numFmtId="0" fontId="0" fillId="0" borderId="63" xfId="0" applyBorder="1" applyAlignment="1">
      <alignment vertical="center" shrinkToFit="1"/>
    </xf>
    <xf numFmtId="0" fontId="0" fillId="0" borderId="64" xfId="0" applyBorder="1" applyAlignment="1">
      <alignment vertical="center" shrinkToFit="1"/>
    </xf>
    <xf numFmtId="0" fontId="0" fillId="10" borderId="54" xfId="0" applyFill="1" applyBorder="1" applyAlignment="1" applyProtection="1">
      <alignment vertical="center" shrinkToFit="1"/>
      <protection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10" borderId="67" xfId="0" applyFill="1" applyBorder="1" applyAlignment="1" applyProtection="1">
      <alignment horizontal="center" vertical="center" shrinkToFit="1"/>
      <protection/>
    </xf>
    <xf numFmtId="0" fontId="0" fillId="0" borderId="56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10" borderId="67" xfId="0" applyFill="1" applyBorder="1" applyAlignment="1" applyProtection="1">
      <alignment vertical="center" shrinkToFit="1"/>
      <protection/>
    </xf>
    <xf numFmtId="0" fontId="0" fillId="0" borderId="68" xfId="0" applyBorder="1" applyAlignment="1">
      <alignment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3" fillId="0" borderId="3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66" xfId="0" applyBorder="1" applyAlignment="1">
      <alignment horizontal="center" vertical="center" shrinkToFit="1"/>
    </xf>
    <xf numFmtId="181" fontId="0" fillId="10" borderId="61" xfId="0" applyNumberFormat="1" applyFill="1" applyBorder="1" applyAlignment="1" applyProtection="1">
      <alignment vertical="center" shrinkToFit="1"/>
      <protection/>
    </xf>
    <xf numFmtId="181" fontId="0" fillId="10" borderId="63" xfId="0" applyNumberFormat="1" applyFill="1" applyBorder="1" applyAlignment="1" applyProtection="1">
      <alignment vertical="center" shrinkToFit="1"/>
      <protection/>
    </xf>
    <xf numFmtId="181" fontId="0" fillId="10" borderId="64" xfId="0" applyNumberFormat="1" applyFill="1" applyBorder="1" applyAlignment="1" applyProtection="1">
      <alignment vertical="center" shrinkToFit="1"/>
      <protection/>
    </xf>
    <xf numFmtId="181" fontId="0" fillId="10" borderId="54" xfId="0" applyNumberFormat="1" applyFill="1" applyBorder="1" applyAlignment="1" applyProtection="1">
      <alignment vertical="center" shrinkToFit="1"/>
      <protection/>
    </xf>
    <xf numFmtId="181" fontId="0" fillId="10" borderId="65" xfId="0" applyNumberFormat="1" applyFill="1" applyBorder="1" applyAlignment="1" applyProtection="1">
      <alignment vertical="center" shrinkToFit="1"/>
      <protection/>
    </xf>
    <xf numFmtId="181" fontId="0" fillId="10" borderId="66" xfId="0" applyNumberFormat="1" applyFill="1" applyBorder="1" applyAlignment="1" applyProtection="1">
      <alignment vertical="center" shrinkToFit="1"/>
      <protection/>
    </xf>
    <xf numFmtId="181" fontId="0" fillId="10" borderId="67" xfId="0" applyNumberFormat="1" applyFill="1" applyBorder="1" applyAlignment="1" applyProtection="1">
      <alignment vertical="center" shrinkToFit="1"/>
      <protection/>
    </xf>
    <xf numFmtId="181" fontId="0" fillId="10" borderId="68" xfId="0" applyNumberFormat="1" applyFill="1" applyBorder="1" applyAlignment="1" applyProtection="1">
      <alignment vertical="center" shrinkToFit="1"/>
      <protection/>
    </xf>
    <xf numFmtId="181" fontId="0" fillId="10" borderId="56" xfId="0" applyNumberFormat="1" applyFill="1" applyBorder="1" applyAlignment="1" applyProtection="1">
      <alignment vertical="center" shrinkToFit="1"/>
      <protection/>
    </xf>
    <xf numFmtId="183" fontId="0" fillId="0" borderId="33" xfId="0" applyNumberFormat="1" applyBorder="1" applyAlignment="1">
      <alignment vertical="center" shrinkToFit="1"/>
    </xf>
    <xf numFmtId="0" fontId="0" fillId="0" borderId="57" xfId="0" applyBorder="1" applyAlignment="1">
      <alignment vertical="center"/>
    </xf>
    <xf numFmtId="181" fontId="0" fillId="10" borderId="71" xfId="0" applyNumberFormat="1" applyFill="1" applyBorder="1" applyAlignment="1" applyProtection="1">
      <alignment vertical="center" shrinkToFit="1"/>
      <protection/>
    </xf>
    <xf numFmtId="181" fontId="0" fillId="10" borderId="72" xfId="0" applyNumberFormat="1" applyFill="1" applyBorder="1" applyAlignment="1" applyProtection="1">
      <alignment vertical="center" shrinkToFit="1"/>
      <protection/>
    </xf>
    <xf numFmtId="181" fontId="0" fillId="10" borderId="73" xfId="0" applyNumberFormat="1" applyFill="1" applyBorder="1" applyAlignment="1" applyProtection="1">
      <alignment vertical="center" shrinkToFit="1"/>
      <protection/>
    </xf>
    <xf numFmtId="183" fontId="0" fillId="0" borderId="36" xfId="0" applyNumberFormat="1" applyBorder="1" applyAlignment="1">
      <alignment vertical="center" shrinkToFit="1"/>
    </xf>
    <xf numFmtId="0" fontId="0" fillId="0" borderId="36" xfId="0" applyBorder="1" applyAlignment="1">
      <alignment vertical="center"/>
    </xf>
    <xf numFmtId="0" fontId="0" fillId="0" borderId="74" xfId="0" applyBorder="1" applyAlignment="1">
      <alignment vertical="center"/>
    </xf>
    <xf numFmtId="183" fontId="3" fillId="2" borderId="33" xfId="0" applyNumberFormat="1" applyFont="1" applyFill="1" applyBorder="1" applyAlignment="1">
      <alignment vertical="center"/>
    </xf>
    <xf numFmtId="183" fontId="3" fillId="2" borderId="36" xfId="0" applyNumberFormat="1" applyFont="1" applyFill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3" fillId="0" borderId="55" xfId="0" applyFont="1" applyBorder="1" applyAlignment="1">
      <alignment vertical="center"/>
    </xf>
    <xf numFmtId="0" fontId="0" fillId="10" borderId="76" xfId="0" applyFill="1" applyBorder="1" applyAlignment="1" applyProtection="1">
      <alignment horizontal="center" vertical="center" shrinkToFit="1"/>
      <protection/>
    </xf>
    <xf numFmtId="0" fontId="0" fillId="0" borderId="77" xfId="0" applyBorder="1" applyAlignment="1">
      <alignment horizontal="center" vertical="center" shrinkToFit="1"/>
    </xf>
    <xf numFmtId="0" fontId="0" fillId="10" borderId="76" xfId="0" applyFill="1" applyBorder="1" applyAlignment="1" applyProtection="1">
      <alignment vertical="center" shrinkToFit="1"/>
      <protection/>
    </xf>
    <xf numFmtId="0" fontId="0" fillId="0" borderId="78" xfId="0" applyBorder="1" applyAlignment="1">
      <alignment vertical="center" shrinkToFit="1"/>
    </xf>
    <xf numFmtId="0" fontId="0" fillId="0" borderId="79" xfId="0" applyBorder="1" applyAlignment="1">
      <alignment vertical="center" shrinkToFit="1"/>
    </xf>
    <xf numFmtId="0" fontId="0" fillId="0" borderId="79" xfId="0" applyBorder="1" applyAlignment="1">
      <alignment horizontal="center" vertical="center" shrinkToFit="1"/>
    </xf>
    <xf numFmtId="0" fontId="0" fillId="10" borderId="68" xfId="0" applyFill="1" applyBorder="1" applyAlignment="1" applyProtection="1">
      <alignment vertical="center" shrinkToFit="1"/>
      <protection/>
    </xf>
    <xf numFmtId="181" fontId="0" fillId="10" borderId="76" xfId="0" applyNumberFormat="1" applyFill="1" applyBorder="1" applyAlignment="1" applyProtection="1">
      <alignment vertical="center" shrinkToFit="1"/>
      <protection/>
    </xf>
    <xf numFmtId="181" fontId="0" fillId="10" borderId="78" xfId="0" applyNumberFormat="1" applyFill="1" applyBorder="1" applyAlignment="1" applyProtection="1">
      <alignment vertical="center" shrinkToFit="1"/>
      <protection/>
    </xf>
    <xf numFmtId="181" fontId="0" fillId="10" borderId="79" xfId="0" applyNumberFormat="1" applyFill="1" applyBorder="1" applyAlignment="1" applyProtection="1">
      <alignment vertical="center" shrinkToFit="1"/>
      <protection/>
    </xf>
    <xf numFmtId="181" fontId="0" fillId="10" borderId="80" xfId="0" applyNumberFormat="1" applyFill="1" applyBorder="1" applyAlignment="1" applyProtection="1">
      <alignment vertical="center" shrinkToFit="1"/>
      <protection/>
    </xf>
    <xf numFmtId="0" fontId="0" fillId="10" borderId="63" xfId="0" applyFill="1" applyBorder="1" applyAlignment="1" applyProtection="1">
      <alignment vertical="center" shrinkToFit="1"/>
      <protection/>
    </xf>
    <xf numFmtId="0" fontId="0" fillId="10" borderId="81" xfId="0" applyFill="1" applyBorder="1" applyAlignment="1">
      <alignment horizontal="center" vertical="center" shrinkToFit="1"/>
    </xf>
    <xf numFmtId="0" fontId="0" fillId="10" borderId="82" xfId="0" applyFill="1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41" fillId="7" borderId="0" xfId="0" applyFont="1" applyFill="1" applyBorder="1" applyAlignment="1">
      <alignment vertical="center"/>
    </xf>
    <xf numFmtId="0" fontId="23" fillId="0" borderId="84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3" fillId="0" borderId="85" xfId="0" applyFont="1" applyFill="1" applyBorder="1" applyAlignment="1">
      <alignment horizontal="right" vertical="center"/>
    </xf>
    <xf numFmtId="0" fontId="0" fillId="0" borderId="86" xfId="0" applyBorder="1" applyAlignment="1">
      <alignment horizontal="right" vertical="center"/>
    </xf>
    <xf numFmtId="0" fontId="40" fillId="7" borderId="0" xfId="0" applyFont="1" applyFill="1" applyBorder="1" applyAlignment="1" applyProtection="1">
      <alignment vertical="center"/>
      <protection/>
    </xf>
    <xf numFmtId="0" fontId="40" fillId="7" borderId="0" xfId="0" applyFont="1" applyFill="1" applyBorder="1" applyAlignment="1">
      <alignment vertical="center"/>
    </xf>
    <xf numFmtId="0" fontId="41" fillId="7" borderId="0" xfId="0" applyFont="1" applyFill="1" applyBorder="1" applyAlignment="1" applyProtection="1">
      <alignment horizontal="left" vertical="center"/>
      <protection/>
    </xf>
    <xf numFmtId="0" fontId="49" fillId="8" borderId="87" xfId="0" applyFont="1" applyFill="1" applyBorder="1" applyAlignment="1" applyProtection="1">
      <alignment horizontal="left" vertical="center" wrapText="1"/>
      <protection/>
    </xf>
    <xf numFmtId="0" fontId="49" fillId="8" borderId="32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vertical="center" shrinkToFit="1"/>
    </xf>
    <xf numFmtId="0" fontId="41" fillId="7" borderId="46" xfId="0" applyFont="1" applyFill="1" applyBorder="1" applyAlignment="1">
      <alignment vertical="center" shrinkToFit="1"/>
    </xf>
    <xf numFmtId="0" fontId="41" fillId="8" borderId="87" xfId="0" applyFont="1" applyFill="1" applyBorder="1" applyAlignment="1" applyProtection="1">
      <alignment vertical="center"/>
      <protection/>
    </xf>
    <xf numFmtId="0" fontId="41" fillId="8" borderId="32" xfId="0" applyFont="1" applyFill="1" applyBorder="1" applyAlignment="1">
      <alignment vertical="center"/>
    </xf>
    <xf numFmtId="0" fontId="23" fillId="0" borderId="88" xfId="0" applyFont="1" applyFill="1" applyBorder="1" applyAlignment="1">
      <alignment horizontal="right" vertical="center"/>
    </xf>
    <xf numFmtId="0" fontId="0" fillId="0" borderId="89" xfId="0" applyBorder="1" applyAlignment="1">
      <alignment horizontal="right" vertical="center"/>
    </xf>
    <xf numFmtId="0" fontId="23" fillId="0" borderId="90" xfId="0" applyFont="1" applyFill="1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41" fillId="7" borderId="0" xfId="0" applyFont="1" applyFill="1" applyBorder="1" applyAlignment="1" applyProtection="1">
      <alignment vertical="center"/>
      <protection/>
    </xf>
    <xf numFmtId="184" fontId="17" fillId="0" borderId="92" xfId="0" applyNumberFormat="1" applyFont="1" applyFill="1" applyBorder="1" applyAlignment="1">
      <alignment vertical="center" shrinkToFit="1"/>
    </xf>
    <xf numFmtId="0" fontId="0" fillId="0" borderId="92" xfId="0" applyBorder="1" applyAlignment="1">
      <alignment vertical="center"/>
    </xf>
    <xf numFmtId="184" fontId="17" fillId="0" borderId="93" xfId="0" applyNumberFormat="1" applyFont="1" applyFill="1" applyBorder="1" applyAlignment="1">
      <alignment vertical="center" shrinkToFit="1"/>
    </xf>
    <xf numFmtId="0" fontId="0" fillId="0" borderId="93" xfId="0" applyBorder="1" applyAlignment="1">
      <alignment vertical="center"/>
    </xf>
    <xf numFmtId="184" fontId="17" fillId="0" borderId="94" xfId="0" applyNumberFormat="1" applyFont="1" applyFill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9" fillId="0" borderId="95" xfId="0" applyFont="1" applyFill="1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9" fillId="0" borderId="97" xfId="0" applyFont="1" applyFill="1" applyBorder="1" applyAlignment="1">
      <alignment horizontal="left" vertical="center"/>
    </xf>
    <xf numFmtId="0" fontId="0" fillId="0" borderId="98" xfId="0" applyBorder="1" applyAlignment="1">
      <alignment horizontal="left" vertical="center"/>
    </xf>
    <xf numFmtId="0" fontId="9" fillId="0" borderId="99" xfId="0" applyFont="1" applyFill="1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9" fillId="0" borderId="101" xfId="0" applyFont="1" applyFill="1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9" fillId="0" borderId="103" xfId="0" applyFont="1" applyFill="1" applyBorder="1" applyAlignment="1">
      <alignment horizontal="left" vertical="center"/>
    </xf>
    <xf numFmtId="0" fontId="0" fillId="0" borderId="104" xfId="0" applyBorder="1" applyAlignment="1">
      <alignment horizontal="left" vertical="center"/>
    </xf>
    <xf numFmtId="0" fontId="9" fillId="0" borderId="105" xfId="0" applyFont="1" applyFill="1" applyBorder="1" applyAlignment="1">
      <alignment horizontal="left" vertical="center"/>
    </xf>
    <xf numFmtId="0" fontId="0" fillId="0" borderId="106" xfId="0" applyBorder="1" applyAlignment="1">
      <alignment horizontal="left" vertical="center"/>
    </xf>
    <xf numFmtId="184" fontId="17" fillId="0" borderId="107" xfId="0" applyNumberFormat="1" applyFont="1" applyFill="1" applyBorder="1" applyAlignment="1">
      <alignment vertical="center" shrinkToFit="1"/>
    </xf>
    <xf numFmtId="0" fontId="0" fillId="0" borderId="107" xfId="0" applyBorder="1" applyAlignment="1">
      <alignment vertical="center"/>
    </xf>
    <xf numFmtId="184" fontId="17" fillId="0" borderId="108" xfId="0" applyNumberFormat="1" applyFont="1" applyFill="1" applyBorder="1" applyAlignment="1">
      <alignment vertical="center" shrinkToFit="1"/>
    </xf>
    <xf numFmtId="0" fontId="0" fillId="0" borderId="108" xfId="0" applyBorder="1" applyAlignment="1">
      <alignment vertical="center"/>
    </xf>
    <xf numFmtId="184" fontId="17" fillId="0" borderId="109" xfId="0" applyNumberFormat="1" applyFont="1" applyFill="1" applyBorder="1" applyAlignment="1">
      <alignment vertical="center" shrinkToFit="1"/>
    </xf>
    <xf numFmtId="0" fontId="0" fillId="0" borderId="109" xfId="0" applyBorder="1" applyAlignment="1">
      <alignment vertical="center"/>
    </xf>
    <xf numFmtId="38" fontId="0" fillId="11" borderId="94" xfId="17" applyFill="1" applyBorder="1" applyAlignment="1" applyProtection="1">
      <alignment vertical="center"/>
      <protection/>
    </xf>
    <xf numFmtId="38" fontId="0" fillId="11" borderId="92" xfId="17" applyFill="1" applyBorder="1" applyAlignment="1" applyProtection="1">
      <alignment vertical="center"/>
      <protection/>
    </xf>
    <xf numFmtId="38" fontId="0" fillId="11" borderId="110" xfId="17" applyFill="1" applyBorder="1" applyAlignment="1" applyProtection="1">
      <alignment vertical="center"/>
      <protection/>
    </xf>
    <xf numFmtId="0" fontId="0" fillId="0" borderId="111" xfId="0" applyBorder="1" applyAlignment="1">
      <alignment vertical="center"/>
    </xf>
    <xf numFmtId="38" fontId="0" fillId="11" borderId="112" xfId="17" applyFill="1" applyBorder="1" applyAlignment="1" applyProtection="1">
      <alignment vertical="center"/>
      <protection/>
    </xf>
    <xf numFmtId="0" fontId="0" fillId="0" borderId="113" xfId="0" applyBorder="1" applyAlignment="1">
      <alignment vertical="center"/>
    </xf>
    <xf numFmtId="38" fontId="0" fillId="11" borderId="93" xfId="17" applyFill="1" applyBorder="1" applyAlignment="1" applyProtection="1">
      <alignment vertical="center"/>
      <protection/>
    </xf>
    <xf numFmtId="38" fontId="0" fillId="11" borderId="107" xfId="17" applyFill="1" applyBorder="1" applyAlignment="1" applyProtection="1">
      <alignment vertical="center"/>
      <protection/>
    </xf>
    <xf numFmtId="38" fontId="0" fillId="11" borderId="114" xfId="17" applyFill="1" applyBorder="1" applyAlignment="1" applyProtection="1">
      <alignment vertical="center"/>
      <protection/>
    </xf>
    <xf numFmtId="0" fontId="0" fillId="0" borderId="115" xfId="0" applyBorder="1" applyAlignment="1">
      <alignment vertical="center"/>
    </xf>
    <xf numFmtId="38" fontId="0" fillId="11" borderId="116" xfId="17" applyFill="1" applyBorder="1" applyAlignment="1" applyProtection="1">
      <alignment vertical="center"/>
      <protection/>
    </xf>
    <xf numFmtId="0" fontId="0" fillId="0" borderId="117" xfId="0" applyBorder="1" applyAlignment="1">
      <alignment vertical="center"/>
    </xf>
    <xf numFmtId="38" fontId="0" fillId="11" borderId="108" xfId="17" applyFill="1" applyBorder="1" applyAlignment="1" applyProtection="1">
      <alignment vertical="center"/>
      <protection/>
    </xf>
    <xf numFmtId="38" fontId="0" fillId="11" borderId="118" xfId="17" applyFill="1" applyBorder="1" applyAlignment="1" applyProtection="1">
      <alignment vertical="center"/>
      <protection/>
    </xf>
    <xf numFmtId="0" fontId="0" fillId="0" borderId="119" xfId="0" applyBorder="1" applyAlignment="1">
      <alignment vertical="center"/>
    </xf>
    <xf numFmtId="38" fontId="0" fillId="11" borderId="109" xfId="17" applyFill="1" applyBorder="1" applyAlignment="1" applyProtection="1">
      <alignment vertical="center"/>
      <protection/>
    </xf>
    <xf numFmtId="38" fontId="0" fillId="11" borderId="120" xfId="17" applyFill="1" applyBorder="1" applyAlignment="1" applyProtection="1">
      <alignment vertical="center"/>
      <protection/>
    </xf>
    <xf numFmtId="0" fontId="0" fillId="0" borderId="121" xfId="0" applyBorder="1" applyAlignment="1">
      <alignment vertical="center"/>
    </xf>
    <xf numFmtId="38" fontId="0" fillId="12" borderId="92" xfId="17" applyFill="1" applyBorder="1" applyAlignment="1" applyProtection="1">
      <alignment vertical="center"/>
      <protection/>
    </xf>
    <xf numFmtId="38" fontId="0" fillId="12" borderId="94" xfId="17" applyFill="1" applyBorder="1" applyAlignment="1" applyProtection="1">
      <alignment vertical="center"/>
      <protection/>
    </xf>
    <xf numFmtId="0" fontId="0" fillId="13" borderId="92" xfId="0" applyFill="1" applyBorder="1" applyAlignment="1">
      <alignment horizontal="right" vertical="center" shrinkToFit="1"/>
    </xf>
    <xf numFmtId="0" fontId="13" fillId="13" borderId="109" xfId="0" applyFont="1" applyFill="1" applyBorder="1" applyAlignment="1">
      <alignment horizontal="center" vertical="center" shrinkToFit="1"/>
    </xf>
    <xf numFmtId="38" fontId="33" fillId="11" borderId="108" xfId="17" applyFont="1" applyFill="1" applyBorder="1" applyAlignment="1" applyProtection="1">
      <alignment horizontal="center" vertical="center"/>
      <protection/>
    </xf>
    <xf numFmtId="38" fontId="33" fillId="11" borderId="118" xfId="17" applyFont="1" applyFill="1" applyBorder="1" applyAlignment="1" applyProtection="1">
      <alignment horizontal="center" vertical="center"/>
      <protection/>
    </xf>
    <xf numFmtId="0" fontId="9" fillId="13" borderId="92" xfId="0" applyFont="1" applyFill="1" applyBorder="1" applyAlignment="1">
      <alignment horizontal="center" vertical="center"/>
    </xf>
    <xf numFmtId="0" fontId="9" fillId="13" borderId="110" xfId="0" applyFont="1" applyFill="1" applyBorder="1" applyAlignment="1">
      <alignment horizontal="center" vertical="center"/>
    </xf>
    <xf numFmtId="0" fontId="13" fillId="13" borderId="120" xfId="0" applyFont="1" applyFill="1" applyBorder="1" applyAlignment="1">
      <alignment horizontal="center" vertical="center" shrinkToFit="1"/>
    </xf>
    <xf numFmtId="38" fontId="0" fillId="12" borderId="93" xfId="17" applyFill="1" applyBorder="1" applyAlignment="1" applyProtection="1">
      <alignment vertical="center"/>
      <protection/>
    </xf>
    <xf numFmtId="38" fontId="0" fillId="12" borderId="107" xfId="17" applyFill="1" applyBorder="1" applyAlignment="1" applyProtection="1">
      <alignment vertical="center"/>
      <protection/>
    </xf>
    <xf numFmtId="38" fontId="0" fillId="12" borderId="108" xfId="17" applyFill="1" applyBorder="1" applyAlignment="1" applyProtection="1">
      <alignment vertical="center"/>
      <protection/>
    </xf>
    <xf numFmtId="38" fontId="0" fillId="14" borderId="94" xfId="17" applyFill="1" applyBorder="1" applyAlignment="1" applyProtection="1">
      <alignment vertical="center"/>
      <protection/>
    </xf>
    <xf numFmtId="38" fontId="0" fillId="14" borderId="92" xfId="17" applyFill="1" applyBorder="1" applyAlignment="1" applyProtection="1">
      <alignment vertical="center"/>
      <protection/>
    </xf>
    <xf numFmtId="38" fontId="0" fillId="14" borderId="108" xfId="17" applyFill="1" applyBorder="1" applyAlignment="1" applyProtection="1">
      <alignment vertical="center"/>
      <protection/>
    </xf>
    <xf numFmtId="38" fontId="0" fillId="14" borderId="93" xfId="17" applyFill="1" applyBorder="1" applyAlignment="1" applyProtection="1">
      <alignment vertical="center"/>
      <protection/>
    </xf>
    <xf numFmtId="38" fontId="0" fillId="14" borderId="107" xfId="17" applyFill="1" applyBorder="1" applyAlignment="1" applyProtection="1">
      <alignment vertical="center"/>
      <protection/>
    </xf>
    <xf numFmtId="38" fontId="0" fillId="14" borderId="109" xfId="17" applyFill="1" applyBorder="1" applyAlignment="1" applyProtection="1">
      <alignment vertical="center"/>
      <protection/>
    </xf>
    <xf numFmtId="0" fontId="9" fillId="15" borderId="92" xfId="0" applyFont="1" applyFill="1" applyBorder="1" applyAlignment="1">
      <alignment horizontal="center" vertical="center"/>
    </xf>
    <xf numFmtId="0" fontId="13" fillId="15" borderId="109" xfId="0" applyFont="1" applyFill="1" applyBorder="1" applyAlignment="1">
      <alignment horizontal="center" vertical="center" shrinkToFit="1"/>
    </xf>
    <xf numFmtId="38" fontId="33" fillId="14" borderId="108" xfId="17" applyFont="1" applyFill="1" applyBorder="1" applyAlignment="1" applyProtection="1">
      <alignment horizontal="center" vertical="center"/>
      <protection/>
    </xf>
    <xf numFmtId="0" fontId="0" fillId="15" borderId="92" xfId="0" applyFill="1" applyBorder="1" applyAlignment="1">
      <alignment horizontal="right" vertical="center" shrinkToFit="1"/>
    </xf>
    <xf numFmtId="38" fontId="0" fillId="12" borderId="109" xfId="17" applyFill="1" applyBorder="1" applyAlignment="1" applyProtection="1">
      <alignment vertical="center"/>
      <protection/>
    </xf>
    <xf numFmtId="0" fontId="29" fillId="7" borderId="0" xfId="0" applyFont="1" applyFill="1" applyBorder="1" applyAlignment="1" applyProtection="1">
      <alignment horizontal="right" vertical="center"/>
      <protection/>
    </xf>
    <xf numFmtId="0" fontId="10" fillId="8" borderId="32" xfId="0" applyFont="1" applyFill="1" applyBorder="1" applyAlignment="1" applyProtection="1">
      <alignment horizontal="left" vertical="center" shrinkToFit="1"/>
      <protection/>
    </xf>
    <xf numFmtId="0" fontId="8" fillId="8" borderId="32" xfId="0" applyFont="1" applyFill="1" applyBorder="1" applyAlignment="1">
      <alignment horizontal="left" vertical="center" shrinkToFit="1"/>
    </xf>
    <xf numFmtId="0" fontId="8" fillId="8" borderId="32" xfId="0" applyFont="1" applyFill="1" applyBorder="1" applyAlignment="1">
      <alignment horizontal="left" vertical="center"/>
    </xf>
    <xf numFmtId="0" fontId="41" fillId="7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horizontal="right" vertical="center"/>
    </xf>
    <xf numFmtId="38" fontId="5" fillId="7" borderId="0" xfId="17" applyFont="1" applyFill="1" applyBorder="1" applyAlignment="1" applyProtection="1">
      <alignment vertical="center"/>
      <protection/>
    </xf>
    <xf numFmtId="0" fontId="13" fillId="7" borderId="0" xfId="0" applyFont="1" applyFill="1" applyBorder="1" applyAlignment="1" applyProtection="1">
      <alignment horizontal="center" vertical="center"/>
      <protection/>
    </xf>
    <xf numFmtId="0" fontId="0" fillId="7" borderId="0" xfId="0" applyFill="1" applyBorder="1" applyAlignment="1">
      <alignment vertical="center"/>
    </xf>
    <xf numFmtId="10" fontId="41" fillId="8" borderId="32" xfId="0" applyNumberFormat="1" applyFont="1" applyFill="1" applyBorder="1" applyAlignment="1" applyProtection="1">
      <alignment horizontal="right" vertical="center"/>
      <protection/>
    </xf>
    <xf numFmtId="0" fontId="41" fillId="8" borderId="31" xfId="0" applyFont="1" applyFill="1" applyBorder="1" applyAlignment="1">
      <alignment horizontal="right" vertical="center"/>
    </xf>
    <xf numFmtId="0" fontId="30" fillId="7" borderId="0" xfId="0" applyFont="1" applyFill="1" applyBorder="1" applyAlignment="1" applyProtection="1">
      <alignment horizontal="left" vertical="center"/>
      <protection/>
    </xf>
    <xf numFmtId="38" fontId="28" fillId="7" borderId="0" xfId="17" applyFont="1" applyFill="1" applyBorder="1" applyAlignment="1" applyProtection="1">
      <alignment vertical="center"/>
      <protection/>
    </xf>
    <xf numFmtId="38" fontId="27" fillId="7" borderId="0" xfId="17" applyFont="1" applyFill="1" applyBorder="1" applyAlignment="1" applyProtection="1">
      <alignment horizontal="right" vertical="center"/>
      <protection/>
    </xf>
    <xf numFmtId="38" fontId="47" fillId="7" borderId="0" xfId="17" applyFont="1" applyFill="1" applyBorder="1" applyAlignment="1" applyProtection="1">
      <alignment horizontal="right" vertical="center"/>
      <protection/>
    </xf>
    <xf numFmtId="38" fontId="41" fillId="7" borderId="0" xfId="17" applyFont="1" applyFill="1" applyBorder="1" applyAlignment="1" applyProtection="1">
      <alignment vertical="center"/>
      <protection/>
    </xf>
    <xf numFmtId="0" fontId="13" fillId="0" borderId="122" xfId="0" applyFont="1" applyBorder="1" applyAlignment="1">
      <alignment horizontal="distributed" vertical="center"/>
    </xf>
    <xf numFmtId="0" fontId="13" fillId="0" borderId="92" xfId="0" applyFont="1" applyBorder="1" applyAlignment="1">
      <alignment horizontal="distributed" vertical="center"/>
    </xf>
    <xf numFmtId="0" fontId="13" fillId="0" borderId="109" xfId="0" applyFont="1" applyBorder="1" applyAlignment="1">
      <alignment horizontal="distributed" vertical="center"/>
    </xf>
    <xf numFmtId="38" fontId="27" fillId="8" borderId="29" xfId="17" applyFont="1" applyFill="1" applyBorder="1" applyAlignment="1" applyProtection="1">
      <alignment horizontal="right" vertical="center"/>
      <protection locked="0"/>
    </xf>
    <xf numFmtId="38" fontId="27" fillId="8" borderId="123" xfId="17" applyFont="1" applyFill="1" applyBorder="1" applyAlignment="1" applyProtection="1">
      <alignment horizontal="right" vertical="center"/>
      <protection locked="0"/>
    </xf>
    <xf numFmtId="38" fontId="27" fillId="8" borderId="30" xfId="17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/>
    </xf>
    <xf numFmtId="184" fontId="17" fillId="0" borderId="108" xfId="0" applyNumberFormat="1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center"/>
    </xf>
    <xf numFmtId="0" fontId="24" fillId="0" borderId="86" xfId="0" applyFont="1" applyFill="1" applyBorder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4" fillId="0" borderId="86" xfId="0" applyFont="1" applyFill="1" applyBorder="1" applyAlignment="1">
      <alignment horizontal="center" vertical="center"/>
    </xf>
    <xf numFmtId="38" fontId="48" fillId="16" borderId="0" xfId="17" applyNumberFormat="1" applyFont="1" applyFill="1" applyBorder="1" applyAlignment="1" applyProtection="1">
      <alignment horizontal="center" vertical="center"/>
      <protection/>
    </xf>
    <xf numFmtId="0" fontId="48" fillId="16" borderId="0" xfId="17" applyNumberFormat="1" applyFont="1" applyFill="1" applyBorder="1" applyAlignment="1" applyProtection="1">
      <alignment horizontal="center" vertical="center"/>
      <protection/>
    </xf>
    <xf numFmtId="38" fontId="30" fillId="7" borderId="0" xfId="0" applyNumberFormat="1" applyFont="1" applyFill="1" applyBorder="1" applyAlignment="1" applyProtection="1">
      <alignment horizontal="left" vertical="center"/>
      <protection/>
    </xf>
    <xf numFmtId="38" fontId="25" fillId="7" borderId="0" xfId="17" applyFont="1" applyFill="1" applyBorder="1" applyAlignment="1" applyProtection="1">
      <alignment horizontal="right" vertical="center"/>
      <protection/>
    </xf>
    <xf numFmtId="0" fontId="48" fillId="7" borderId="0" xfId="0" applyFont="1" applyFill="1" applyBorder="1" applyAlignment="1" applyProtection="1">
      <alignment vertical="center"/>
      <protection/>
    </xf>
    <xf numFmtId="0" fontId="48" fillId="7" borderId="0" xfId="0" applyFont="1" applyFill="1" applyBorder="1" applyAlignment="1">
      <alignment vertical="center"/>
    </xf>
    <xf numFmtId="38" fontId="38" fillId="7" borderId="0" xfId="17" applyNumberFormat="1" applyFont="1" applyFill="1" applyBorder="1" applyAlignment="1" applyProtection="1">
      <alignment horizontal="left" vertical="center"/>
      <protection/>
    </xf>
    <xf numFmtId="38" fontId="38" fillId="7" borderId="46" xfId="17" applyNumberFormat="1" applyFont="1" applyFill="1" applyBorder="1" applyAlignment="1" applyProtection="1">
      <alignment horizontal="left" vertical="center"/>
      <protection/>
    </xf>
    <xf numFmtId="0" fontId="13" fillId="0" borderId="124" xfId="0" applyFont="1" applyFill="1" applyBorder="1" applyAlignment="1">
      <alignment horizontal="distributed" vertical="center"/>
    </xf>
    <xf numFmtId="0" fontId="13" fillId="0" borderId="125" xfId="0" applyFont="1" applyFill="1" applyBorder="1" applyAlignment="1">
      <alignment horizontal="distributed" vertical="center"/>
    </xf>
    <xf numFmtId="0" fontId="13" fillId="0" borderId="122" xfId="0" applyFont="1" applyFill="1" applyBorder="1" applyAlignment="1">
      <alignment horizontal="distributed" vertical="center"/>
    </xf>
    <xf numFmtId="0" fontId="0" fillId="0" borderId="122" xfId="0" applyBorder="1" applyAlignment="1">
      <alignment horizontal="distributed" vertical="center"/>
    </xf>
    <xf numFmtId="0" fontId="13" fillId="0" borderId="126" xfId="0" applyFont="1" applyFill="1" applyBorder="1" applyAlignment="1">
      <alignment horizontal="distributed" vertical="center"/>
    </xf>
    <xf numFmtId="0" fontId="13" fillId="0" borderId="102" xfId="0" applyFont="1" applyFill="1" applyBorder="1" applyAlignment="1">
      <alignment horizontal="distributed" vertical="center"/>
    </xf>
    <xf numFmtId="0" fontId="13" fillId="0" borderId="92" xfId="0" applyFont="1" applyFill="1" applyBorder="1" applyAlignment="1">
      <alignment horizontal="distributed" vertical="center"/>
    </xf>
    <xf numFmtId="0" fontId="0" fillId="0" borderId="92" xfId="0" applyBorder="1" applyAlignment="1">
      <alignment horizontal="distributed" vertical="center"/>
    </xf>
    <xf numFmtId="0" fontId="13" fillId="0" borderId="127" xfId="0" applyFont="1" applyFill="1" applyBorder="1" applyAlignment="1">
      <alignment horizontal="distributed" vertical="center"/>
    </xf>
    <xf numFmtId="0" fontId="13" fillId="0" borderId="104" xfId="0" applyFont="1" applyFill="1" applyBorder="1" applyAlignment="1">
      <alignment horizontal="distributed" vertical="center"/>
    </xf>
    <xf numFmtId="0" fontId="13" fillId="0" borderId="109" xfId="0" applyFont="1" applyFill="1" applyBorder="1" applyAlignment="1">
      <alignment horizontal="distributed" vertical="center"/>
    </xf>
    <xf numFmtId="0" fontId="0" fillId="0" borderId="109" xfId="0" applyBorder="1" applyAlignment="1">
      <alignment horizontal="distributed" vertical="center"/>
    </xf>
    <xf numFmtId="0" fontId="0" fillId="8" borderId="30" xfId="0" applyFill="1" applyBorder="1" applyAlignment="1">
      <alignment vertical="center"/>
    </xf>
    <xf numFmtId="38" fontId="27" fillId="8" borderId="32" xfId="17" applyFont="1" applyFill="1" applyBorder="1" applyAlignment="1" applyProtection="1">
      <alignment horizontal="right" vertical="center"/>
      <protection/>
    </xf>
    <xf numFmtId="38" fontId="28" fillId="7" borderId="0" xfId="17" applyFont="1" applyFill="1" applyBorder="1" applyAlignment="1" applyProtection="1">
      <alignment horizontal="right" vertical="center"/>
      <protection/>
    </xf>
    <xf numFmtId="38" fontId="48" fillId="16" borderId="0" xfId="0" applyNumberFormat="1" applyFont="1" applyFill="1" applyBorder="1" applyAlignment="1" applyProtection="1">
      <alignment horizontal="center" vertical="center"/>
      <protection/>
    </xf>
    <xf numFmtId="0" fontId="47" fillId="16" borderId="0" xfId="0" applyFont="1" applyFill="1" applyBorder="1" applyAlignment="1">
      <alignment horizontal="center" vertical="center"/>
    </xf>
    <xf numFmtId="38" fontId="25" fillId="7" borderId="0" xfId="17" applyFont="1" applyFill="1" applyBorder="1" applyAlignment="1" applyProtection="1">
      <alignment vertical="center"/>
      <protection/>
    </xf>
    <xf numFmtId="38" fontId="27" fillId="8" borderId="29" xfId="17" applyFont="1" applyFill="1" applyBorder="1" applyAlignment="1" applyProtection="1">
      <alignment vertical="center"/>
      <protection locked="0"/>
    </xf>
    <xf numFmtId="38" fontId="27" fillId="8" borderId="123" xfId="17" applyFont="1" applyFill="1" applyBorder="1" applyAlignment="1" applyProtection="1">
      <alignment vertical="center"/>
      <protection locked="0"/>
    </xf>
    <xf numFmtId="38" fontId="27" fillId="8" borderId="30" xfId="17" applyFont="1" applyFill="1" applyBorder="1" applyAlignment="1" applyProtection="1">
      <alignment vertical="center"/>
      <protection locked="0"/>
    </xf>
    <xf numFmtId="0" fontId="13" fillId="17" borderId="109" xfId="0" applyFont="1" applyFill="1" applyBorder="1" applyAlignment="1">
      <alignment horizontal="center" vertical="center"/>
    </xf>
    <xf numFmtId="38" fontId="14" fillId="12" borderId="108" xfId="17" applyFont="1" applyFill="1" applyBorder="1" applyAlignment="1" applyProtection="1">
      <alignment vertical="center"/>
      <protection/>
    </xf>
    <xf numFmtId="0" fontId="23" fillId="0" borderId="128" xfId="0" applyFont="1" applyFill="1" applyBorder="1" applyAlignment="1">
      <alignment horizontal="right" vertical="center"/>
    </xf>
    <xf numFmtId="0" fontId="0" fillId="0" borderId="95" xfId="0" applyBorder="1" applyAlignment="1">
      <alignment horizontal="right" vertical="center"/>
    </xf>
    <xf numFmtId="0" fontId="23" fillId="0" borderId="129" xfId="0" applyFont="1" applyFill="1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23" fillId="0" borderId="130" xfId="0" applyFont="1" applyFill="1" applyBorder="1" applyAlignment="1">
      <alignment horizontal="right" vertical="center"/>
    </xf>
    <xf numFmtId="0" fontId="0" fillId="0" borderId="97" xfId="0" applyBorder="1" applyAlignment="1">
      <alignment horizontal="right" vertical="center"/>
    </xf>
    <xf numFmtId="0" fontId="0" fillId="0" borderId="131" xfId="0" applyFill="1" applyBorder="1" applyAlignment="1">
      <alignment horizontal="distributed" vertical="center" shrinkToFit="1"/>
    </xf>
    <xf numFmtId="0" fontId="0" fillId="0" borderId="132" xfId="0" applyFill="1" applyBorder="1" applyAlignment="1">
      <alignment horizontal="distributed" vertical="center" shrinkToFit="1"/>
    </xf>
    <xf numFmtId="0" fontId="0" fillId="0" borderId="133" xfId="0" applyFill="1" applyBorder="1" applyAlignment="1">
      <alignment horizontal="distributed" vertical="center" shrinkToFit="1"/>
    </xf>
    <xf numFmtId="0" fontId="0" fillId="0" borderId="134" xfId="0" applyFill="1" applyBorder="1" applyAlignment="1">
      <alignment horizontal="distributed" vertical="center" shrinkToFit="1"/>
    </xf>
    <xf numFmtId="0" fontId="0" fillId="0" borderId="135" xfId="0" applyFill="1" applyBorder="1" applyAlignment="1">
      <alignment horizontal="distributed" vertical="center" shrinkToFit="1"/>
    </xf>
    <xf numFmtId="0" fontId="0" fillId="10" borderId="136" xfId="0" applyFill="1" applyBorder="1" applyAlignment="1">
      <alignment horizontal="center" vertical="center" shrinkToFit="1"/>
    </xf>
    <xf numFmtId="0" fontId="0" fillId="10" borderId="137" xfId="0" applyFill="1" applyBorder="1" applyAlignment="1">
      <alignment horizontal="center" vertical="center" shrinkToFit="1"/>
    </xf>
    <xf numFmtId="0" fontId="0" fillId="10" borderId="138" xfId="0" applyFill="1" applyBorder="1" applyAlignment="1">
      <alignment horizontal="center" vertical="center" shrinkToFit="1"/>
    </xf>
    <xf numFmtId="0" fontId="13" fillId="13" borderId="122" xfId="0" applyFont="1" applyFill="1" applyBorder="1" applyAlignment="1">
      <alignment horizontal="center" vertical="center"/>
    </xf>
    <xf numFmtId="0" fontId="13" fillId="13" borderId="139" xfId="0" applyFont="1" applyFill="1" applyBorder="1" applyAlignment="1">
      <alignment horizontal="center" vertical="center"/>
    </xf>
    <xf numFmtId="0" fontId="0" fillId="0" borderId="140" xfId="0" applyBorder="1" applyAlignment="1">
      <alignment vertical="center"/>
    </xf>
    <xf numFmtId="0" fontId="13" fillId="15" borderId="122" xfId="0" applyFont="1" applyFill="1" applyBorder="1" applyAlignment="1">
      <alignment horizontal="center" vertical="center"/>
    </xf>
    <xf numFmtId="0" fontId="0" fillId="0" borderId="122" xfId="0" applyBorder="1" applyAlignment="1">
      <alignment vertical="center"/>
    </xf>
    <xf numFmtId="0" fontId="31" fillId="7" borderId="0" xfId="0" applyFont="1" applyFill="1" applyBorder="1" applyAlignment="1">
      <alignment vertical="center" shrinkToFit="1"/>
    </xf>
    <xf numFmtId="0" fontId="0" fillId="7" borderId="0" xfId="0" applyFill="1" applyBorder="1" applyAlignment="1">
      <alignment vertical="center" shrinkToFit="1"/>
    </xf>
    <xf numFmtId="38" fontId="25" fillId="8" borderId="32" xfId="17" applyFont="1" applyFill="1" applyBorder="1" applyAlignment="1" applyProtection="1">
      <alignment horizontal="right" vertical="center"/>
      <protection/>
    </xf>
    <xf numFmtId="38" fontId="25" fillId="8" borderId="32" xfId="17" applyFont="1" applyFill="1" applyBorder="1" applyAlignment="1" applyProtection="1">
      <alignment vertical="center"/>
      <protection/>
    </xf>
    <xf numFmtId="0" fontId="13" fillId="17" borderId="122" xfId="0" applyFont="1" applyFill="1" applyBorder="1" applyAlignment="1">
      <alignment horizontal="center" vertical="center" shrinkToFit="1"/>
    </xf>
    <xf numFmtId="0" fontId="13" fillId="17" borderId="92" xfId="0" applyFont="1" applyFill="1" applyBorder="1" applyAlignment="1">
      <alignment horizontal="center" vertical="center" shrinkToFit="1"/>
    </xf>
    <xf numFmtId="0" fontId="10" fillId="8" borderId="32" xfId="0" applyFont="1" applyFill="1" applyBorder="1" applyAlignment="1" applyProtection="1">
      <alignment horizontal="center" vertical="center" shrinkToFit="1"/>
      <protection/>
    </xf>
    <xf numFmtId="0" fontId="8" fillId="8" borderId="32" xfId="0" applyFont="1" applyFill="1" applyBorder="1" applyAlignment="1">
      <alignment horizontal="center" vertical="center" shrinkToFit="1"/>
    </xf>
    <xf numFmtId="0" fontId="8" fillId="8" borderId="32" xfId="0" applyFont="1" applyFill="1" applyBorder="1" applyAlignment="1">
      <alignment vertical="center"/>
    </xf>
    <xf numFmtId="0" fontId="26" fillId="16" borderId="141" xfId="0" applyFont="1" applyFill="1" applyBorder="1" applyAlignment="1">
      <alignment horizontal="center" vertical="center"/>
    </xf>
    <xf numFmtId="0" fontId="26" fillId="16" borderId="142" xfId="0" applyFont="1" applyFill="1" applyBorder="1" applyAlignment="1">
      <alignment horizontal="center" vertical="center"/>
    </xf>
    <xf numFmtId="0" fontId="26" fillId="16" borderId="143" xfId="0" applyFont="1" applyFill="1" applyBorder="1" applyAlignment="1">
      <alignment horizontal="center" vertical="center"/>
    </xf>
    <xf numFmtId="0" fontId="26" fillId="16" borderId="144" xfId="0" applyFont="1" applyFill="1" applyBorder="1" applyAlignment="1">
      <alignment horizontal="center" vertical="center"/>
    </xf>
    <xf numFmtId="0" fontId="26" fillId="16" borderId="145" xfId="0" applyFont="1" applyFill="1" applyBorder="1" applyAlignment="1">
      <alignment horizontal="center" vertical="center"/>
    </xf>
    <xf numFmtId="0" fontId="26" fillId="16" borderId="146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48" fillId="7" borderId="43" xfId="0" applyFont="1" applyFill="1" applyBorder="1" applyAlignment="1" applyProtection="1">
      <alignment vertical="center"/>
      <protection/>
    </xf>
    <xf numFmtId="0" fontId="48" fillId="7" borderId="4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41" fillId="0" borderId="0" xfId="0" applyFont="1" applyFill="1" applyBorder="1" applyAlignment="1" applyProtection="1">
      <alignment vertical="center"/>
      <protection/>
    </xf>
    <xf numFmtId="0" fontId="41" fillId="0" borderId="0" xfId="0" applyFont="1" applyBorder="1" applyAlignment="1">
      <alignment vertical="center"/>
    </xf>
    <xf numFmtId="10" fontId="41" fillId="8" borderId="31" xfId="0" applyNumberFormat="1" applyFont="1" applyFill="1" applyBorder="1" applyAlignment="1" applyProtection="1">
      <alignment horizontal="right" vertical="center"/>
      <protection/>
    </xf>
    <xf numFmtId="0" fontId="40" fillId="7" borderId="0" xfId="0" applyFont="1" applyFill="1" applyBorder="1" applyAlignment="1">
      <alignment horizontal="distributed" vertical="center"/>
    </xf>
    <xf numFmtId="0" fontId="46" fillId="7" borderId="0" xfId="0" applyFont="1" applyFill="1" applyBorder="1" applyAlignment="1">
      <alignment horizontal="center" vertical="center"/>
    </xf>
    <xf numFmtId="0" fontId="41" fillId="7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distributed" vertical="center"/>
    </xf>
    <xf numFmtId="0" fontId="56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center"/>
      <protection/>
    </xf>
    <xf numFmtId="0" fontId="55" fillId="7" borderId="0" xfId="0" applyFont="1" applyFill="1" applyBorder="1" applyAlignment="1">
      <alignment/>
    </xf>
    <xf numFmtId="0" fontId="56" fillId="7" borderId="0" xfId="0" applyFont="1" applyFill="1" applyBorder="1" applyAlignment="1">
      <alignment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38" fontId="7" fillId="0" borderId="0" xfId="17" applyFont="1" applyAlignment="1">
      <alignment vertical="center" shrinkToFit="1"/>
    </xf>
    <xf numFmtId="38" fontId="7" fillId="0" borderId="0" xfId="17" applyFont="1" applyAlignment="1">
      <alignment/>
    </xf>
    <xf numFmtId="0" fontId="0" fillId="0" borderId="0" xfId="0" applyAlignment="1">
      <alignment/>
    </xf>
    <xf numFmtId="38" fontId="7" fillId="0" borderId="0" xfId="17" applyFont="1" applyAlignment="1">
      <alignment vertical="center" wrapText="1"/>
    </xf>
    <xf numFmtId="0" fontId="0" fillId="0" borderId="0" xfId="0" applyAlignment="1">
      <alignment vertical="center" wrapText="1"/>
    </xf>
    <xf numFmtId="0" fontId="41" fillId="7" borderId="43" xfId="0" applyFont="1" applyFill="1" applyBorder="1" applyAlignment="1" applyProtection="1">
      <alignment horizontal="right" vertical="center"/>
      <protection/>
    </xf>
    <xf numFmtId="38" fontId="40" fillId="7" borderId="43" xfId="0" applyNumberFormat="1" applyFont="1" applyFill="1" applyBorder="1" applyAlignment="1" applyProtection="1">
      <alignment horizontal="left" vertical="center"/>
      <protection/>
    </xf>
    <xf numFmtId="0" fontId="40" fillId="7" borderId="43" xfId="0" applyFont="1" applyFill="1" applyBorder="1" applyAlignment="1" applyProtection="1">
      <alignment horizontal="left" vertical="center"/>
      <protection/>
    </xf>
    <xf numFmtId="0" fontId="41" fillId="7" borderId="43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89</xdr:row>
      <xdr:rowOff>0</xdr:rowOff>
    </xdr:from>
    <xdr:ext cx="76200" cy="209550"/>
    <xdr:sp>
      <xdr:nvSpPr>
        <xdr:cNvPr id="1" name="TextBox 2"/>
        <xdr:cNvSpPr txBox="1">
          <a:spLocks noChangeArrowheads="1"/>
        </xdr:cNvSpPr>
      </xdr:nvSpPr>
      <xdr:spPr>
        <a:xfrm>
          <a:off x="2733675" y="1408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89</xdr:row>
      <xdr:rowOff>0</xdr:rowOff>
    </xdr:from>
    <xdr:ext cx="76200" cy="209550"/>
    <xdr:sp>
      <xdr:nvSpPr>
        <xdr:cNvPr id="2" name="TextBox 5"/>
        <xdr:cNvSpPr txBox="1">
          <a:spLocks noChangeArrowheads="1"/>
        </xdr:cNvSpPr>
      </xdr:nvSpPr>
      <xdr:spPr>
        <a:xfrm>
          <a:off x="2733675" y="140874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17</xdr:col>
      <xdr:colOff>276225</xdr:colOff>
      <xdr:row>92</xdr:row>
      <xdr:rowOff>0</xdr:rowOff>
    </xdr:from>
    <xdr:to>
      <xdr:col>17</xdr:col>
      <xdr:colOff>276225</xdr:colOff>
      <xdr:row>93</xdr:row>
      <xdr:rowOff>19050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667250" y="14830425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倍</a:t>
          </a:r>
        </a:p>
      </xdr:txBody>
    </xdr:sp>
    <xdr:clientData/>
  </xdr:twoCellAnchor>
  <xdr:twoCellAnchor>
    <xdr:from>
      <xdr:col>23</xdr:col>
      <xdr:colOff>276225</xdr:colOff>
      <xdr:row>91</xdr:row>
      <xdr:rowOff>171450</xdr:rowOff>
    </xdr:from>
    <xdr:to>
      <xdr:col>23</xdr:col>
      <xdr:colOff>276225</xdr:colOff>
      <xdr:row>93</xdr:row>
      <xdr:rowOff>9525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324600" y="147542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倍</a:t>
          </a:r>
        </a:p>
      </xdr:txBody>
    </xdr:sp>
    <xdr:clientData/>
  </xdr:twoCellAnchor>
  <xdr:oneCellAnchor>
    <xdr:from>
      <xdr:col>84</xdr:col>
      <xdr:colOff>0</xdr:colOff>
      <xdr:row>17</xdr:row>
      <xdr:rowOff>0</xdr:rowOff>
    </xdr:from>
    <xdr:ext cx="76200" cy="209550"/>
    <xdr:sp>
      <xdr:nvSpPr>
        <xdr:cNvPr id="5" name="TextBox 11"/>
        <xdr:cNvSpPr txBox="1">
          <a:spLocks noChangeArrowheads="1"/>
        </xdr:cNvSpPr>
      </xdr:nvSpPr>
      <xdr:spPr>
        <a:xfrm>
          <a:off x="1442085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84</xdr:col>
      <xdr:colOff>0</xdr:colOff>
      <xdr:row>17</xdr:row>
      <xdr:rowOff>0</xdr:rowOff>
    </xdr:from>
    <xdr:ext cx="76200" cy="209550"/>
    <xdr:sp>
      <xdr:nvSpPr>
        <xdr:cNvPr id="6" name="TextBox 12"/>
        <xdr:cNvSpPr txBox="1">
          <a:spLocks noChangeArrowheads="1"/>
        </xdr:cNvSpPr>
      </xdr:nvSpPr>
      <xdr:spPr>
        <a:xfrm>
          <a:off x="1442085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84</xdr:col>
      <xdr:colOff>0</xdr:colOff>
      <xdr:row>17</xdr:row>
      <xdr:rowOff>0</xdr:rowOff>
    </xdr:from>
    <xdr:ext cx="76200" cy="209550"/>
    <xdr:sp>
      <xdr:nvSpPr>
        <xdr:cNvPr id="7" name="TextBox 13"/>
        <xdr:cNvSpPr txBox="1">
          <a:spLocks noChangeArrowheads="1"/>
        </xdr:cNvSpPr>
      </xdr:nvSpPr>
      <xdr:spPr>
        <a:xfrm>
          <a:off x="14420850" y="3067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85725</xdr:rowOff>
    </xdr:from>
    <xdr:to>
      <xdr:col>22</xdr:col>
      <xdr:colOff>257175</xdr:colOff>
      <xdr:row>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153650" y="238125"/>
          <a:ext cx="2247900" cy="92392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85725</xdr:rowOff>
    </xdr:from>
    <xdr:to>
      <xdr:col>22</xdr:col>
      <xdr:colOff>257175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10191750" y="238125"/>
          <a:ext cx="2314575" cy="17049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85725</xdr:rowOff>
    </xdr:from>
    <xdr:to>
      <xdr:col>22</xdr:col>
      <xdr:colOff>257175</xdr:colOff>
      <xdr:row>11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0239375" y="238125"/>
          <a:ext cx="2314575" cy="1400175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N133"/>
  <sheetViews>
    <sheetView showGridLines="0" tabSelected="1" workbookViewId="0" topLeftCell="A19">
      <selection activeCell="AA31" sqref="AA31"/>
    </sheetView>
  </sheetViews>
  <sheetFormatPr defaultColWidth="9.00390625" defaultRowHeight="19.5" customHeight="1"/>
  <cols>
    <col min="1" max="2" width="1.625" style="94" customWidth="1"/>
    <col min="3" max="26" width="3.625" style="94" customWidth="1"/>
    <col min="27" max="27" width="1.12109375" style="94" customWidth="1"/>
    <col min="28" max="28" width="1.625" style="94" hidden="1" customWidth="1"/>
    <col min="29" max="57" width="3.625" style="94" hidden="1" customWidth="1"/>
    <col min="58" max="16384" width="3.625" style="94" customWidth="1"/>
  </cols>
  <sheetData>
    <row r="1" ht="19.5" customHeight="1" thickBot="1"/>
    <row r="2" spans="3:118" ht="19.5" customHeight="1" thickTop="1">
      <c r="C2" s="440" t="s">
        <v>68</v>
      </c>
      <c r="D2" s="441"/>
      <c r="E2" s="441"/>
      <c r="F2" s="441"/>
      <c r="G2" s="441"/>
      <c r="H2" s="441"/>
      <c r="I2" s="441"/>
      <c r="J2" s="441"/>
      <c r="K2" s="442"/>
      <c r="L2" s="133"/>
      <c r="M2" s="446" t="s">
        <v>96</v>
      </c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B2" s="106"/>
      <c r="AC2" s="106"/>
      <c r="CQ2" s="101"/>
      <c r="DN2" s="103"/>
    </row>
    <row r="3" spans="3:118" ht="19.5" customHeight="1" thickBot="1">
      <c r="C3" s="443"/>
      <c r="D3" s="444"/>
      <c r="E3" s="444"/>
      <c r="F3" s="444"/>
      <c r="G3" s="444"/>
      <c r="H3" s="444"/>
      <c r="I3" s="444"/>
      <c r="J3" s="444"/>
      <c r="K3" s="445"/>
      <c r="L3" s="133"/>
      <c r="M3" s="446" t="s">
        <v>97</v>
      </c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B3" s="106"/>
      <c r="AC3" s="106"/>
      <c r="CQ3" s="102"/>
      <c r="DN3" s="104"/>
    </row>
    <row r="4" spans="3:118" ht="19.5" customHeight="1" thickBot="1" thickTop="1">
      <c r="C4" s="107"/>
      <c r="D4" s="107"/>
      <c r="E4" s="96"/>
      <c r="F4" s="98"/>
      <c r="G4" s="98"/>
      <c r="H4" s="98"/>
      <c r="I4" s="98"/>
      <c r="J4" s="98"/>
      <c r="K4" s="98"/>
      <c r="L4" s="96"/>
      <c r="M4" s="96"/>
      <c r="N4" s="96"/>
      <c r="O4" s="96"/>
      <c r="P4" s="96"/>
      <c r="Q4" s="96"/>
      <c r="R4" s="96"/>
      <c r="S4" s="96"/>
      <c r="T4" s="96"/>
      <c r="AB4" s="106"/>
      <c r="AC4" s="106"/>
      <c r="CQ4" s="105"/>
      <c r="DN4" s="96"/>
    </row>
    <row r="5" spans="3:118" s="33" customFormat="1" ht="19.5" customHeight="1">
      <c r="C5" s="34"/>
      <c r="D5" s="118"/>
      <c r="E5" s="119"/>
      <c r="F5" s="450" t="s">
        <v>86</v>
      </c>
      <c r="G5" s="450"/>
      <c r="H5" s="450"/>
      <c r="I5" s="450"/>
      <c r="J5" s="450"/>
      <c r="K5" s="451"/>
      <c r="L5" s="451"/>
      <c r="M5" s="109"/>
      <c r="N5" s="109"/>
      <c r="O5" s="109"/>
      <c r="P5" s="109"/>
      <c r="BP5" s="35"/>
      <c r="BQ5" s="35"/>
      <c r="BR5" s="35"/>
      <c r="BS5" s="35"/>
      <c r="BT5" s="35"/>
      <c r="BU5" s="35"/>
      <c r="CB5" s="35"/>
      <c r="CC5" s="35"/>
      <c r="CD5" s="35"/>
      <c r="CE5" s="35"/>
      <c r="CF5" s="35"/>
      <c r="CG5" s="35"/>
      <c r="CH5" s="35"/>
      <c r="CQ5" s="105"/>
      <c r="DN5" s="94"/>
    </row>
    <row r="6" spans="68:118" s="33" customFormat="1" ht="3.75" customHeight="1" thickBot="1">
      <c r="BP6" s="35"/>
      <c r="BQ6" s="35"/>
      <c r="BR6" s="35"/>
      <c r="BS6" s="35"/>
      <c r="BT6" s="35"/>
      <c r="BU6" s="35"/>
      <c r="CB6" s="35"/>
      <c r="CC6" s="35"/>
      <c r="CD6" s="35"/>
      <c r="CE6" s="35"/>
      <c r="CF6" s="35"/>
      <c r="CG6" s="35"/>
      <c r="CH6" s="35"/>
      <c r="CQ6" s="105"/>
      <c r="DN6" s="94"/>
    </row>
    <row r="7" spans="2:118" s="33" customFormat="1" ht="6.75" customHeight="1" thickBot="1"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BP7" s="35"/>
      <c r="BQ7" s="35"/>
      <c r="BR7" s="35"/>
      <c r="BS7" s="35"/>
      <c r="BT7" s="35"/>
      <c r="BU7" s="35"/>
      <c r="CB7" s="35"/>
      <c r="CC7" s="35"/>
      <c r="CD7" s="35"/>
      <c r="CE7" s="35"/>
      <c r="CF7" s="35"/>
      <c r="CG7" s="35"/>
      <c r="CH7" s="35"/>
      <c r="CQ7" s="105"/>
      <c r="DN7" s="94"/>
    </row>
    <row r="8" spans="2:95" ht="19.5" customHeight="1">
      <c r="B8" s="158"/>
      <c r="C8" s="458" t="s">
        <v>35</v>
      </c>
      <c r="D8" s="459"/>
      <c r="E8" s="459"/>
      <c r="F8" s="459"/>
      <c r="G8" s="115"/>
      <c r="H8" s="96"/>
      <c r="I8" s="96"/>
      <c r="J8" s="372">
        <v>0</v>
      </c>
      <c r="K8" s="373"/>
      <c r="L8" s="373"/>
      <c r="M8" s="401"/>
      <c r="N8" s="183" t="s">
        <v>83</v>
      </c>
      <c r="O8" s="431" t="s">
        <v>89</v>
      </c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159"/>
      <c r="BP8" s="35"/>
      <c r="BQ8" s="35"/>
      <c r="BR8" s="35"/>
      <c r="BS8" s="35"/>
      <c r="BT8" s="35"/>
      <c r="BU8" s="35"/>
      <c r="CB8" s="35"/>
      <c r="CC8" s="35"/>
      <c r="CD8" s="35"/>
      <c r="CE8" s="35"/>
      <c r="CF8" s="35"/>
      <c r="CG8" s="35"/>
      <c r="CH8" s="35"/>
      <c r="CQ8" s="100"/>
    </row>
    <row r="9" spans="2:95" ht="6.75" customHeight="1">
      <c r="B9" s="158"/>
      <c r="C9" s="184"/>
      <c r="D9" s="121"/>
      <c r="E9" s="121"/>
      <c r="F9" s="121"/>
      <c r="G9" s="182"/>
      <c r="H9" s="185"/>
      <c r="I9" s="185"/>
      <c r="J9" s="185"/>
      <c r="K9" s="121"/>
      <c r="L9" s="121"/>
      <c r="M9" s="121"/>
      <c r="N9" s="183"/>
      <c r="O9" s="183"/>
      <c r="P9" s="183"/>
      <c r="Q9" s="183"/>
      <c r="R9" s="183"/>
      <c r="S9" s="183"/>
      <c r="T9" s="183"/>
      <c r="U9" s="186"/>
      <c r="V9" s="187"/>
      <c r="W9" s="187"/>
      <c r="X9" s="187"/>
      <c r="Y9" s="187"/>
      <c r="Z9" s="187"/>
      <c r="AA9" s="159"/>
      <c r="BP9" s="35"/>
      <c r="BQ9" s="35"/>
      <c r="BR9" s="35"/>
      <c r="BS9" s="35"/>
      <c r="BT9" s="35"/>
      <c r="BU9" s="35"/>
      <c r="CB9" s="35"/>
      <c r="CC9" s="35"/>
      <c r="CD9" s="35"/>
      <c r="CE9" s="35"/>
      <c r="CF9" s="35"/>
      <c r="CG9" s="35"/>
      <c r="CH9" s="35"/>
      <c r="CQ9" s="100"/>
    </row>
    <row r="10" spans="2:95" ht="18.75" customHeight="1">
      <c r="B10" s="158"/>
      <c r="C10" s="461" t="s">
        <v>84</v>
      </c>
      <c r="D10" s="462"/>
      <c r="E10" s="462"/>
      <c r="F10" s="462"/>
      <c r="G10" s="462"/>
      <c r="H10" s="462"/>
      <c r="I10" s="462"/>
      <c r="J10" s="462"/>
      <c r="K10" s="462"/>
      <c r="L10" s="121"/>
      <c r="M10" s="121"/>
      <c r="N10" s="183"/>
      <c r="O10" s="183"/>
      <c r="P10" s="183"/>
      <c r="Q10" s="183"/>
      <c r="R10" s="183"/>
      <c r="S10" s="183"/>
      <c r="T10" s="183"/>
      <c r="U10" s="186"/>
      <c r="V10" s="187"/>
      <c r="W10" s="187"/>
      <c r="X10" s="187"/>
      <c r="Y10" s="187"/>
      <c r="Z10" s="187"/>
      <c r="AA10" s="159"/>
      <c r="BP10" s="35"/>
      <c r="BQ10" s="35"/>
      <c r="BR10" s="35"/>
      <c r="BS10" s="35"/>
      <c r="BT10" s="35"/>
      <c r="BU10" s="35"/>
      <c r="CB10" s="35"/>
      <c r="CC10" s="35"/>
      <c r="CD10" s="35"/>
      <c r="CE10" s="35"/>
      <c r="CF10" s="35"/>
      <c r="CG10" s="35"/>
      <c r="CH10" s="35"/>
      <c r="CQ10" s="100"/>
    </row>
    <row r="11" spans="2:95" ht="4.5" customHeight="1" thickBot="1">
      <c r="B11" s="158"/>
      <c r="C11" s="188"/>
      <c r="D11" s="189"/>
      <c r="E11" s="189"/>
      <c r="F11" s="189"/>
      <c r="G11" s="189"/>
      <c r="H11" s="189"/>
      <c r="I11" s="189"/>
      <c r="J11" s="189"/>
      <c r="K11" s="189"/>
      <c r="L11" s="121"/>
      <c r="M11" s="121"/>
      <c r="N11" s="183"/>
      <c r="O11" s="183"/>
      <c r="P11" s="183"/>
      <c r="Q11" s="183"/>
      <c r="R11" s="183"/>
      <c r="S11" s="183"/>
      <c r="T11" s="183"/>
      <c r="U11" s="186"/>
      <c r="V11" s="187"/>
      <c r="W11" s="187"/>
      <c r="X11" s="187"/>
      <c r="Y11" s="187"/>
      <c r="Z11" s="187"/>
      <c r="AA11" s="159"/>
      <c r="BP11" s="35"/>
      <c r="BQ11" s="35"/>
      <c r="BR11" s="35"/>
      <c r="BS11" s="35"/>
      <c r="BT11" s="35"/>
      <c r="BU11" s="35"/>
      <c r="CB11" s="35"/>
      <c r="CC11" s="35"/>
      <c r="CD11" s="35"/>
      <c r="CE11" s="35"/>
      <c r="CF11" s="35"/>
      <c r="CG11" s="35"/>
      <c r="CH11" s="35"/>
      <c r="CQ11" s="100"/>
    </row>
    <row r="12" spans="2:95" ht="19.5" customHeight="1">
      <c r="B12" s="158"/>
      <c r="C12" s="141"/>
      <c r="D12" s="141"/>
      <c r="E12" s="458" t="s">
        <v>36</v>
      </c>
      <c r="F12" s="459"/>
      <c r="G12" s="459"/>
      <c r="H12" s="459"/>
      <c r="I12" s="96"/>
      <c r="J12" s="372">
        <v>0</v>
      </c>
      <c r="K12" s="373"/>
      <c r="L12" s="373"/>
      <c r="M12" s="401"/>
      <c r="N12" s="183" t="s">
        <v>83</v>
      </c>
      <c r="O12" s="431" t="s">
        <v>90</v>
      </c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159"/>
      <c r="BP12" s="35"/>
      <c r="BQ12" s="35"/>
      <c r="BR12" s="35"/>
      <c r="BS12" s="35"/>
      <c r="BT12" s="35"/>
      <c r="BU12" s="35"/>
      <c r="CB12" s="35"/>
      <c r="CC12" s="35"/>
      <c r="CD12" s="35"/>
      <c r="CE12" s="35"/>
      <c r="CF12" s="35"/>
      <c r="CG12" s="35"/>
      <c r="CH12" s="35"/>
      <c r="CQ12" s="100"/>
    </row>
    <row r="13" spans="2:95" ht="9" customHeight="1" thickBot="1">
      <c r="B13" s="158"/>
      <c r="C13" s="141"/>
      <c r="D13" s="141"/>
      <c r="E13" s="181"/>
      <c r="F13" s="141"/>
      <c r="G13" s="141"/>
      <c r="H13" s="141"/>
      <c r="I13" s="121"/>
      <c r="J13" s="185"/>
      <c r="K13" s="185"/>
      <c r="L13" s="185"/>
      <c r="M13" s="121"/>
      <c r="N13" s="183"/>
      <c r="O13" s="183"/>
      <c r="P13" s="183"/>
      <c r="Q13" s="183"/>
      <c r="R13" s="183"/>
      <c r="S13" s="183"/>
      <c r="T13" s="183"/>
      <c r="U13" s="186"/>
      <c r="V13" s="187"/>
      <c r="W13" s="187"/>
      <c r="X13" s="187"/>
      <c r="Y13" s="187"/>
      <c r="Z13" s="187"/>
      <c r="AA13" s="159"/>
      <c r="BP13" s="35"/>
      <c r="BQ13" s="35"/>
      <c r="BR13" s="35"/>
      <c r="BS13" s="35"/>
      <c r="BT13" s="35"/>
      <c r="BU13" s="35"/>
      <c r="CB13" s="35"/>
      <c r="CC13" s="35"/>
      <c r="CD13" s="35"/>
      <c r="CE13" s="35"/>
      <c r="CF13" s="35"/>
      <c r="CG13" s="35"/>
      <c r="CH13" s="35"/>
      <c r="CQ13" s="100"/>
    </row>
    <row r="14" spans="2:95" ht="19.5" customHeight="1">
      <c r="B14" s="158"/>
      <c r="C14" s="141"/>
      <c r="D14" s="141"/>
      <c r="E14" s="458" t="s">
        <v>37</v>
      </c>
      <c r="F14" s="459"/>
      <c r="G14" s="459"/>
      <c r="H14" s="459"/>
      <c r="I14" s="96"/>
      <c r="J14" s="372">
        <v>0</v>
      </c>
      <c r="K14" s="373"/>
      <c r="L14" s="373"/>
      <c r="M14" s="401"/>
      <c r="N14" s="183" t="s">
        <v>83</v>
      </c>
      <c r="O14" s="431" t="s">
        <v>100</v>
      </c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159"/>
      <c r="BU14" s="35"/>
      <c r="CB14" s="35"/>
      <c r="CC14" s="35"/>
      <c r="CD14" s="35"/>
      <c r="CE14" s="35"/>
      <c r="CF14" s="35"/>
      <c r="CG14" s="35"/>
      <c r="CH14" s="35"/>
      <c r="CQ14" s="100"/>
    </row>
    <row r="15" spans="2:95" ht="8.25" customHeight="1" thickBot="1">
      <c r="B15" s="158"/>
      <c r="C15" s="141"/>
      <c r="D15" s="141"/>
      <c r="E15" s="181"/>
      <c r="F15" s="141"/>
      <c r="G15" s="141"/>
      <c r="H15" s="141"/>
      <c r="I15" s="121"/>
      <c r="J15" s="185"/>
      <c r="K15" s="185"/>
      <c r="L15" s="185"/>
      <c r="M15" s="121"/>
      <c r="N15" s="183"/>
      <c r="O15" s="183"/>
      <c r="P15" s="183"/>
      <c r="Q15" s="183"/>
      <c r="R15" s="183"/>
      <c r="S15" s="183"/>
      <c r="T15" s="183"/>
      <c r="U15" s="186"/>
      <c r="V15" s="187"/>
      <c r="W15" s="187"/>
      <c r="X15" s="187"/>
      <c r="Y15" s="187"/>
      <c r="Z15" s="187"/>
      <c r="AA15" s="159"/>
      <c r="BU15" s="35"/>
      <c r="CB15" s="35"/>
      <c r="CC15" s="35"/>
      <c r="CD15" s="35"/>
      <c r="CE15" s="35"/>
      <c r="CF15" s="35"/>
      <c r="CG15" s="35"/>
      <c r="CH15" s="35"/>
      <c r="CQ15" s="100"/>
    </row>
    <row r="16" spans="2:95" ht="19.5" customHeight="1">
      <c r="B16" s="158"/>
      <c r="C16" s="141"/>
      <c r="D16" s="141"/>
      <c r="E16" s="458" t="s">
        <v>38</v>
      </c>
      <c r="F16" s="459"/>
      <c r="G16" s="459"/>
      <c r="H16" s="459"/>
      <c r="I16" s="96"/>
      <c r="J16" s="372">
        <v>0</v>
      </c>
      <c r="K16" s="373"/>
      <c r="L16" s="373"/>
      <c r="M16" s="401"/>
      <c r="N16" s="183" t="s">
        <v>83</v>
      </c>
      <c r="O16" s="431" t="s">
        <v>99</v>
      </c>
      <c r="P16" s="432"/>
      <c r="Q16" s="432"/>
      <c r="R16" s="432"/>
      <c r="S16" s="432"/>
      <c r="T16" s="432"/>
      <c r="U16" s="432"/>
      <c r="V16" s="432"/>
      <c r="W16" s="432"/>
      <c r="X16" s="432"/>
      <c r="Y16" s="432"/>
      <c r="Z16" s="432"/>
      <c r="AA16" s="159"/>
      <c r="BU16" s="35"/>
      <c r="CB16" s="35"/>
      <c r="CC16" s="35"/>
      <c r="CD16" s="35"/>
      <c r="CE16" s="35"/>
      <c r="CF16" s="35"/>
      <c r="CG16" s="35"/>
      <c r="CH16" s="35"/>
      <c r="CQ16" s="100"/>
    </row>
    <row r="17" spans="2:95" ht="8.25" customHeight="1" thickBot="1">
      <c r="B17" s="158"/>
      <c r="C17" s="141"/>
      <c r="D17" s="141"/>
      <c r="E17" s="181"/>
      <c r="F17" s="181"/>
      <c r="G17" s="181"/>
      <c r="H17" s="141"/>
      <c r="I17" s="121"/>
      <c r="J17" s="121"/>
      <c r="K17" s="121"/>
      <c r="L17" s="190"/>
      <c r="M17" s="190"/>
      <c r="N17" s="191"/>
      <c r="O17" s="191"/>
      <c r="P17" s="191"/>
      <c r="Q17" s="191"/>
      <c r="R17" s="191"/>
      <c r="S17" s="183"/>
      <c r="T17" s="183"/>
      <c r="U17" s="186"/>
      <c r="V17" s="187"/>
      <c r="W17" s="187"/>
      <c r="X17" s="187"/>
      <c r="Y17" s="187"/>
      <c r="Z17" s="187"/>
      <c r="AA17" s="159"/>
      <c r="BV17" s="43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Q17" s="100"/>
    </row>
    <row r="18" spans="2:95" ht="19.5" customHeight="1">
      <c r="B18" s="158"/>
      <c r="C18" s="458" t="s">
        <v>85</v>
      </c>
      <c r="D18" s="459"/>
      <c r="E18" s="459"/>
      <c r="F18" s="459"/>
      <c r="G18" s="459"/>
      <c r="H18" s="116"/>
      <c r="I18" s="96"/>
      <c r="J18" s="372">
        <v>3000000</v>
      </c>
      <c r="K18" s="373"/>
      <c r="L18" s="373"/>
      <c r="M18" s="374"/>
      <c r="N18" s="183" t="s">
        <v>83</v>
      </c>
      <c r="O18" s="431" t="s">
        <v>91</v>
      </c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  <c r="AA18" s="159"/>
      <c r="CQ18" s="100"/>
    </row>
    <row r="19" spans="2:95" ht="5.25" customHeight="1" thickBot="1">
      <c r="B19" s="158"/>
      <c r="C19" s="181"/>
      <c r="D19" s="141"/>
      <c r="E19" s="141"/>
      <c r="F19" s="141"/>
      <c r="G19" s="192"/>
      <c r="H19" s="141"/>
      <c r="I19" s="121"/>
      <c r="J19" s="185"/>
      <c r="K19" s="185"/>
      <c r="L19" s="185"/>
      <c r="M19" s="185"/>
      <c r="N19" s="183"/>
      <c r="O19" s="183"/>
      <c r="P19" s="183"/>
      <c r="Q19" s="183"/>
      <c r="R19" s="183"/>
      <c r="S19" s="183"/>
      <c r="T19" s="183"/>
      <c r="U19" s="186"/>
      <c r="V19" s="183"/>
      <c r="W19" s="193"/>
      <c r="X19" s="183"/>
      <c r="Y19" s="187"/>
      <c r="Z19" s="187"/>
      <c r="AA19" s="159"/>
      <c r="CQ19" s="100"/>
    </row>
    <row r="20" spans="2:95" ht="19.5" customHeight="1">
      <c r="B20" s="158"/>
      <c r="C20" s="458" t="s">
        <v>66</v>
      </c>
      <c r="D20" s="459"/>
      <c r="E20" s="459"/>
      <c r="F20" s="459"/>
      <c r="G20" s="117"/>
      <c r="H20" s="116"/>
      <c r="I20" s="96"/>
      <c r="J20" s="407">
        <v>0</v>
      </c>
      <c r="K20" s="408"/>
      <c r="L20" s="408"/>
      <c r="M20" s="409"/>
      <c r="N20" s="183" t="s">
        <v>82</v>
      </c>
      <c r="O20" s="431" t="s">
        <v>92</v>
      </c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159"/>
      <c r="CQ20" s="100"/>
    </row>
    <row r="21" spans="2:95" ht="5.25" customHeight="1">
      <c r="B21" s="158"/>
      <c r="C21" s="184"/>
      <c r="D21" s="121"/>
      <c r="E21" s="121"/>
      <c r="F21" s="121"/>
      <c r="G21" s="182"/>
      <c r="H21" s="121"/>
      <c r="I21" s="121"/>
      <c r="J21" s="194"/>
      <c r="K21" s="194"/>
      <c r="L21" s="194"/>
      <c r="M21" s="194"/>
      <c r="N21" s="183"/>
      <c r="O21" s="183"/>
      <c r="P21" s="183"/>
      <c r="Q21" s="183"/>
      <c r="R21" s="183"/>
      <c r="S21" s="183"/>
      <c r="T21" s="183"/>
      <c r="U21" s="186"/>
      <c r="V21" s="187"/>
      <c r="W21" s="187"/>
      <c r="X21" s="187"/>
      <c r="Y21" s="187"/>
      <c r="Z21" s="187"/>
      <c r="AA21" s="159"/>
      <c r="CQ21" s="100"/>
    </row>
    <row r="22" spans="2:95" ht="19.5" customHeight="1">
      <c r="B22" s="158"/>
      <c r="C22" s="455" t="s">
        <v>32</v>
      </c>
      <c r="D22" s="268"/>
      <c r="E22" s="268"/>
      <c r="F22" s="268"/>
      <c r="G22" s="456" t="s">
        <v>93</v>
      </c>
      <c r="H22" s="457"/>
      <c r="I22" s="457"/>
      <c r="J22" s="403" t="str">
        <f>IF($J$18=0," ",IF(J18&lt;=J24,"利用可","利用不可"))</f>
        <v>利用可</v>
      </c>
      <c r="K22" s="403"/>
      <c r="L22" s="403"/>
      <c r="M22" s="403"/>
      <c r="N22" s="183"/>
      <c r="O22" s="431" t="s">
        <v>87</v>
      </c>
      <c r="P22" s="432"/>
      <c r="Q22" s="432"/>
      <c r="R22" s="432"/>
      <c r="S22" s="432"/>
      <c r="T22" s="432"/>
      <c r="U22" s="432"/>
      <c r="V22" s="432"/>
      <c r="W22" s="432"/>
      <c r="X22" s="432"/>
      <c r="Y22" s="432"/>
      <c r="Z22" s="432"/>
      <c r="AA22" s="159"/>
      <c r="CQ22" s="100"/>
    </row>
    <row r="23" spans="2:95" ht="4.5" customHeight="1">
      <c r="B23" s="158"/>
      <c r="C23" s="181"/>
      <c r="D23" s="141"/>
      <c r="E23" s="141"/>
      <c r="F23" s="141"/>
      <c r="G23" s="192"/>
      <c r="H23" s="141"/>
      <c r="I23" s="141"/>
      <c r="J23" s="195"/>
      <c r="K23" s="195"/>
      <c r="L23" s="195"/>
      <c r="M23" s="195"/>
      <c r="N23" s="183"/>
      <c r="O23" s="183"/>
      <c r="P23" s="183"/>
      <c r="Q23" s="183"/>
      <c r="R23" s="183"/>
      <c r="S23" s="183"/>
      <c r="T23" s="183"/>
      <c r="U23" s="186"/>
      <c r="V23" s="187"/>
      <c r="W23" s="187"/>
      <c r="X23" s="187"/>
      <c r="Y23" s="187"/>
      <c r="Z23" s="187"/>
      <c r="AA23" s="159"/>
      <c r="CQ23" s="100"/>
    </row>
    <row r="24" spans="2:95" ht="19.5" customHeight="1">
      <c r="B24" s="158"/>
      <c r="C24" s="455" t="s">
        <v>33</v>
      </c>
      <c r="D24" s="268"/>
      <c r="E24" s="268"/>
      <c r="F24" s="268"/>
      <c r="G24" s="456" t="s">
        <v>94</v>
      </c>
      <c r="H24" s="457"/>
      <c r="I24" s="457"/>
      <c r="J24" s="365">
        <f>3000000-$J$12</f>
        <v>3000000</v>
      </c>
      <c r="K24" s="365"/>
      <c r="L24" s="365"/>
      <c r="M24" s="365"/>
      <c r="N24" s="183" t="s">
        <v>83</v>
      </c>
      <c r="O24" s="431" t="s">
        <v>88</v>
      </c>
      <c r="P24" s="432"/>
      <c r="Q24" s="432"/>
      <c r="R24" s="432"/>
      <c r="S24" s="432"/>
      <c r="T24" s="432"/>
      <c r="U24" s="432"/>
      <c r="V24" s="432"/>
      <c r="W24" s="432"/>
      <c r="X24" s="432"/>
      <c r="Y24" s="432"/>
      <c r="Z24" s="432"/>
      <c r="AA24" s="159"/>
      <c r="CQ24" s="100"/>
    </row>
    <row r="25" spans="2:95" ht="6.75" customHeight="1" thickBot="1">
      <c r="B25" s="160"/>
      <c r="C25" s="196"/>
      <c r="D25" s="161"/>
      <c r="E25" s="161"/>
      <c r="F25" s="161"/>
      <c r="G25" s="197"/>
      <c r="H25" s="161"/>
      <c r="I25" s="161"/>
      <c r="J25" s="198"/>
      <c r="K25" s="198"/>
      <c r="L25" s="198"/>
      <c r="M25" s="198"/>
      <c r="N25" s="199"/>
      <c r="O25" s="199"/>
      <c r="P25" s="199"/>
      <c r="Q25" s="199"/>
      <c r="R25" s="199"/>
      <c r="S25" s="199"/>
      <c r="T25" s="199"/>
      <c r="U25" s="200"/>
      <c r="V25" s="201"/>
      <c r="W25" s="201"/>
      <c r="X25" s="201"/>
      <c r="Y25" s="201"/>
      <c r="Z25" s="201"/>
      <c r="AA25" s="162"/>
      <c r="CQ25" s="100"/>
    </row>
    <row r="26" spans="3:95" ht="19.5" customHeight="1">
      <c r="C26" s="96"/>
      <c r="D26" s="96"/>
      <c r="E26" s="114"/>
      <c r="F26" s="114"/>
      <c r="G26" s="114"/>
      <c r="H26" s="114"/>
      <c r="I26" s="114"/>
      <c r="J26" s="114"/>
      <c r="K26" s="108"/>
      <c r="L26" s="99"/>
      <c r="M26" s="99"/>
      <c r="N26" s="99"/>
      <c r="O26" s="99"/>
      <c r="P26" s="99"/>
      <c r="Q26" s="99"/>
      <c r="R26" s="99"/>
      <c r="U26" s="97"/>
      <c r="V26" s="95"/>
      <c r="W26" s="95"/>
      <c r="X26" s="95"/>
      <c r="Y26" s="95"/>
      <c r="Z26" s="95"/>
      <c r="CQ26" s="100"/>
    </row>
    <row r="27" ht="19.5" customHeight="1">
      <c r="CQ27" s="100"/>
    </row>
    <row r="28" spans="2:118" s="35" customFormat="1" ht="19.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CQ28" s="100"/>
      <c r="DN28" s="94"/>
    </row>
    <row r="29" spans="3:118" s="35" customFormat="1" ht="19.5" customHeight="1">
      <c r="C29" s="202"/>
      <c r="D29" s="452" t="s">
        <v>98</v>
      </c>
      <c r="E29" s="453"/>
      <c r="F29" s="453"/>
      <c r="G29" s="453"/>
      <c r="H29" s="381">
        <f>$J$18</f>
        <v>3000000</v>
      </c>
      <c r="I29" s="381"/>
      <c r="J29" s="382"/>
      <c r="K29" s="382"/>
      <c r="L29" s="120" t="s">
        <v>83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CQ29" s="100"/>
      <c r="DN29" s="94"/>
    </row>
    <row r="30" spans="3:118" s="35" customFormat="1" ht="5.25" customHeight="1">
      <c r="C30" s="43"/>
      <c r="D30" s="120"/>
      <c r="E30" s="120"/>
      <c r="F30" s="120"/>
      <c r="G30" s="120"/>
      <c r="H30" s="120"/>
      <c r="I30" s="120"/>
      <c r="J30" s="120"/>
      <c r="K30" s="120"/>
      <c r="L30" s="120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CQ30" s="100"/>
      <c r="DN30" s="94"/>
    </row>
    <row r="31" spans="3:118" s="35" customFormat="1" ht="19.5" customHeight="1">
      <c r="C31" s="202"/>
      <c r="D31" s="452" t="s">
        <v>66</v>
      </c>
      <c r="E31" s="453"/>
      <c r="F31" s="453"/>
      <c r="G31" s="453"/>
      <c r="H31" s="404">
        <f>$J$20</f>
        <v>0</v>
      </c>
      <c r="I31" s="404"/>
      <c r="J31" s="405"/>
      <c r="K31" s="405"/>
      <c r="L31" s="120" t="s">
        <v>82</v>
      </c>
      <c r="M31" s="463" t="s">
        <v>103</v>
      </c>
      <c r="N31" s="464"/>
      <c r="O31" s="464"/>
      <c r="P31" s="464"/>
      <c r="Q31" s="464"/>
      <c r="R31" s="464"/>
      <c r="S31" s="464"/>
      <c r="T31" s="464"/>
      <c r="U31" s="464"/>
      <c r="V31" s="465"/>
      <c r="W31" s="465"/>
      <c r="X31" s="465"/>
      <c r="Y31" s="465"/>
      <c r="Z31" s="43"/>
      <c r="AA31" s="43"/>
      <c r="AB31" s="43"/>
      <c r="AC31" s="43"/>
      <c r="AD31" s="43"/>
      <c r="CQ31" s="100"/>
      <c r="DN31" s="94"/>
    </row>
    <row r="32" spans="2:118" s="35" customFormat="1" ht="14.25" customHeight="1"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CQ32" s="100"/>
      <c r="DN32" s="94"/>
    </row>
    <row r="33" spans="2:118" s="35" customFormat="1" ht="19.5" customHeight="1">
      <c r="B33" s="43"/>
      <c r="C33" s="460" t="s">
        <v>106</v>
      </c>
      <c r="D33" s="460"/>
      <c r="E33" s="460"/>
      <c r="F33" s="460"/>
      <c r="G33" s="460"/>
      <c r="H33" s="460"/>
      <c r="I33" s="460"/>
      <c r="J33" s="460"/>
      <c r="K33" s="460"/>
      <c r="L33" s="460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CQ33" s="100"/>
      <c r="DN33" s="94"/>
    </row>
    <row r="34" spans="2:118" s="35" customFormat="1" ht="6.75" customHeight="1">
      <c r="B34" s="43"/>
      <c r="C34" s="110"/>
      <c r="D34" s="111"/>
      <c r="E34" s="111"/>
      <c r="F34" s="111"/>
      <c r="G34" s="104"/>
      <c r="H34" s="104"/>
      <c r="I34" s="104"/>
      <c r="J34" s="104"/>
      <c r="K34" s="104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CQ34" s="100"/>
      <c r="DN34" s="94"/>
    </row>
    <row r="35" spans="2:118" s="35" customFormat="1" ht="19.5" customHeight="1">
      <c r="B35" s="43"/>
      <c r="C35" s="177">
        <v>1</v>
      </c>
      <c r="D35" s="448" t="s">
        <v>44</v>
      </c>
      <c r="E35" s="449"/>
      <c r="F35" s="449"/>
      <c r="G35" s="449"/>
      <c r="H35" s="449"/>
      <c r="I35" s="449"/>
      <c r="J35" s="164"/>
      <c r="K35" s="164"/>
      <c r="L35" s="164"/>
      <c r="M35" s="164"/>
      <c r="N35" s="164"/>
      <c r="O35" s="471" t="s">
        <v>34</v>
      </c>
      <c r="P35" s="471"/>
      <c r="Q35" s="471"/>
      <c r="R35" s="472">
        <f>$H$31</f>
        <v>0</v>
      </c>
      <c r="S35" s="473"/>
      <c r="T35" s="474"/>
      <c r="U35" s="471" t="s">
        <v>16</v>
      </c>
      <c r="V35" s="471"/>
      <c r="W35" s="473" t="str">
        <f>IF($R$35=0," ",VLOOKUP('物資購入票償還例'!$R$35,'賦金率'!$B$2:$D$1000,2,FALSE))</f>
        <v> </v>
      </c>
      <c r="X35" s="473"/>
      <c r="Y35" s="164"/>
      <c r="Z35" s="165"/>
      <c r="AA35" s="43"/>
      <c r="AB35" s="43"/>
      <c r="AC35" s="43"/>
      <c r="AD35" s="43"/>
      <c r="CQ35" s="100"/>
      <c r="DN35" s="94"/>
    </row>
    <row r="36" spans="2:118" s="35" customFormat="1" ht="4.5" customHeight="1">
      <c r="B36" s="43"/>
      <c r="C36" s="168"/>
      <c r="D36" s="135"/>
      <c r="E36" s="136"/>
      <c r="F36" s="136"/>
      <c r="G36" s="136"/>
      <c r="H36" s="121"/>
      <c r="I36" s="121"/>
      <c r="J36" s="137"/>
      <c r="K36" s="137"/>
      <c r="L36" s="137"/>
      <c r="M36" s="137"/>
      <c r="N36" s="137"/>
      <c r="O36" s="137"/>
      <c r="P36" s="137"/>
      <c r="Q36" s="137"/>
      <c r="R36" s="138"/>
      <c r="S36" s="138"/>
      <c r="T36" s="137"/>
      <c r="U36" s="139"/>
      <c r="V36" s="139"/>
      <c r="W36" s="138"/>
      <c r="X36" s="138"/>
      <c r="Y36" s="137"/>
      <c r="Z36" s="167"/>
      <c r="AA36" s="43"/>
      <c r="AB36" s="43"/>
      <c r="AC36" s="43"/>
      <c r="AD36" s="43"/>
      <c r="CQ36" s="100"/>
      <c r="DN36" s="94"/>
    </row>
    <row r="37" spans="2:95" ht="19.5" customHeight="1">
      <c r="B37" s="96"/>
      <c r="C37" s="169"/>
      <c r="D37" s="121"/>
      <c r="E37" s="281" t="s">
        <v>78</v>
      </c>
      <c r="F37" s="282"/>
      <c r="G37" s="282"/>
      <c r="H37" s="282"/>
      <c r="I37" s="282"/>
      <c r="J37" s="402" t="str">
        <f>IF($J$8=0,"0",ROUNDDOWN($H$29*$W$35,0))</f>
        <v>0</v>
      </c>
      <c r="K37" s="402"/>
      <c r="L37" s="402"/>
      <c r="M37" s="402"/>
      <c r="N37" s="147" t="s">
        <v>83</v>
      </c>
      <c r="O37" s="121"/>
      <c r="P37" s="287" t="s">
        <v>70</v>
      </c>
      <c r="Q37" s="268"/>
      <c r="R37" s="268"/>
      <c r="S37" s="268"/>
      <c r="T37" s="366" t="str">
        <f>IF($J$8=0,"0 ",$H$31*$J$37)</f>
        <v>0 </v>
      </c>
      <c r="U37" s="366"/>
      <c r="V37" s="366"/>
      <c r="W37" s="366"/>
      <c r="X37" s="141" t="s">
        <v>83</v>
      </c>
      <c r="Y37" s="121"/>
      <c r="Z37" s="170"/>
      <c r="AA37" s="96"/>
      <c r="AB37" s="96"/>
      <c r="AC37" s="96"/>
      <c r="AD37" s="96"/>
      <c r="CQ37" s="100"/>
    </row>
    <row r="38" spans="2:95" ht="4.5" customHeight="1">
      <c r="B38" s="96"/>
      <c r="C38" s="16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42"/>
      <c r="U38" s="142"/>
      <c r="V38" s="142"/>
      <c r="W38" s="142"/>
      <c r="X38" s="121"/>
      <c r="Y38" s="121"/>
      <c r="Z38" s="170"/>
      <c r="AA38" s="96"/>
      <c r="AB38" s="96"/>
      <c r="AC38" s="96"/>
      <c r="AD38" s="96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35"/>
      <c r="CQ38" s="100"/>
    </row>
    <row r="39" spans="2:95" ht="19.5" customHeight="1">
      <c r="B39" s="96"/>
      <c r="C39" s="16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206" t="s">
        <v>71</v>
      </c>
      <c r="P39" s="206"/>
      <c r="Q39" s="206"/>
      <c r="R39" s="206"/>
      <c r="S39" s="206"/>
      <c r="T39" s="142"/>
      <c r="U39" s="366" t="str">
        <f>IF($J$8=0,"0 ",$T$37-$H$29)</f>
        <v>0 </v>
      </c>
      <c r="V39" s="366"/>
      <c r="W39" s="366"/>
      <c r="X39" s="141" t="s">
        <v>83</v>
      </c>
      <c r="Y39" s="121"/>
      <c r="Z39" s="170"/>
      <c r="AA39" s="96"/>
      <c r="AB39" s="96"/>
      <c r="AC39" s="96"/>
      <c r="AD39" s="96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35"/>
      <c r="CQ39" s="100"/>
    </row>
    <row r="40" spans="2:95" ht="5.25" customHeight="1">
      <c r="B40" s="96"/>
      <c r="C40" s="16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70"/>
      <c r="AA40" s="96"/>
      <c r="AB40" s="96"/>
      <c r="AC40" s="96"/>
      <c r="AD40" s="96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Q40" s="100"/>
    </row>
    <row r="41" spans="2:95" ht="19.5" customHeight="1">
      <c r="B41" s="96"/>
      <c r="C41" s="169"/>
      <c r="D41" s="121"/>
      <c r="E41" s="274" t="s">
        <v>72</v>
      </c>
      <c r="F41" s="275"/>
      <c r="G41" s="275"/>
      <c r="H41" s="275"/>
      <c r="I41" s="275"/>
      <c r="J41" s="275"/>
      <c r="K41" s="275"/>
      <c r="L41" s="275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70"/>
      <c r="AA41" s="96"/>
      <c r="AB41" s="96"/>
      <c r="AC41" s="96"/>
      <c r="AD41" s="96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Q41" s="100"/>
    </row>
    <row r="42" spans="2:95" ht="19.5" customHeight="1">
      <c r="B42" s="96"/>
      <c r="C42" s="169"/>
      <c r="D42" s="121"/>
      <c r="E42" s="121"/>
      <c r="F42" s="276" t="s">
        <v>35</v>
      </c>
      <c r="G42" s="276"/>
      <c r="H42" s="276"/>
      <c r="I42" s="367" t="str">
        <f>IF($J$8=0,"0",$J$8)</f>
        <v>0</v>
      </c>
      <c r="J42" s="367"/>
      <c r="K42" s="367"/>
      <c r="L42" s="141" t="s">
        <v>83</v>
      </c>
      <c r="M42" s="121"/>
      <c r="N42" s="121"/>
      <c r="O42" s="121"/>
      <c r="P42" s="121"/>
      <c r="Q42" s="141"/>
      <c r="R42" s="141"/>
      <c r="S42" s="121"/>
      <c r="T42" s="121"/>
      <c r="U42" s="121"/>
      <c r="V42" s="121"/>
      <c r="W42" s="121"/>
      <c r="X42" s="121"/>
      <c r="Y42" s="121"/>
      <c r="Z42" s="170"/>
      <c r="AA42" s="96"/>
      <c r="AB42" s="96"/>
      <c r="AC42" s="96"/>
      <c r="AD42" s="96"/>
      <c r="CQ42" s="100"/>
    </row>
    <row r="43" spans="2:95" ht="3.75" customHeight="1">
      <c r="B43" s="96"/>
      <c r="C43" s="16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70"/>
      <c r="AA43" s="96"/>
      <c r="AB43" s="96"/>
      <c r="AC43" s="96"/>
      <c r="AD43" s="96"/>
      <c r="CQ43" s="100"/>
    </row>
    <row r="44" spans="2:95" ht="19.5" customHeight="1">
      <c r="B44" s="96"/>
      <c r="C44" s="169"/>
      <c r="D44" s="121"/>
      <c r="E44" s="121"/>
      <c r="F44" s="277" t="s">
        <v>39</v>
      </c>
      <c r="G44" s="278"/>
      <c r="H44" s="278"/>
      <c r="I44" s="278"/>
      <c r="J44" s="278"/>
      <c r="K44" s="278"/>
      <c r="L44" s="278"/>
      <c r="M44" s="278"/>
      <c r="N44" s="362" t="str">
        <f>IF($J$8=0,"0",($J$37+$J$14+$J$16)/$I$42)</f>
        <v>0</v>
      </c>
      <c r="O44" s="362"/>
      <c r="P44" s="363"/>
      <c r="Q44" s="279" t="s">
        <v>77</v>
      </c>
      <c r="R44" s="279"/>
      <c r="S44" s="279"/>
      <c r="T44" s="279"/>
      <c r="U44" s="279"/>
      <c r="V44" s="279"/>
      <c r="W44" s="279"/>
      <c r="X44" s="279"/>
      <c r="Y44" s="279"/>
      <c r="Z44" s="280"/>
      <c r="AA44" s="96"/>
      <c r="AB44" s="96"/>
      <c r="AC44" s="96"/>
      <c r="AD44" s="96"/>
      <c r="CQ44" s="100"/>
    </row>
    <row r="45" spans="2:95" ht="4.5" customHeight="1">
      <c r="B45" s="96"/>
      <c r="C45" s="16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70"/>
      <c r="AA45" s="96"/>
      <c r="AB45" s="96"/>
      <c r="AC45" s="96"/>
      <c r="AD45" s="96"/>
      <c r="CQ45" s="100"/>
    </row>
    <row r="46" spans="2:95" ht="19.5" customHeight="1">
      <c r="B46" s="96"/>
      <c r="C46" s="169"/>
      <c r="D46" s="121"/>
      <c r="E46" s="121"/>
      <c r="F46" s="281" t="s">
        <v>73</v>
      </c>
      <c r="G46" s="282"/>
      <c r="H46" s="282"/>
      <c r="I46" s="282"/>
      <c r="J46" s="354" t="str">
        <f>IF($J$8=0," ",IF(OR($N$44&gt;30%,$J$37&lt;2000),"選択できません","選択できます"))</f>
        <v> </v>
      </c>
      <c r="K46" s="355"/>
      <c r="L46" s="355"/>
      <c r="M46" s="356"/>
      <c r="N46" s="148"/>
      <c r="O46" s="148"/>
      <c r="P46" s="149"/>
      <c r="Q46" s="121"/>
      <c r="R46" s="121"/>
      <c r="S46" s="121"/>
      <c r="T46" s="121"/>
      <c r="U46" s="121"/>
      <c r="V46" s="121"/>
      <c r="W46" s="121"/>
      <c r="X46" s="121"/>
      <c r="Y46" s="121"/>
      <c r="Z46" s="170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CQ46" s="100"/>
    </row>
    <row r="47" spans="2:118" s="35" customFormat="1" ht="4.5" customHeight="1" thickBot="1">
      <c r="B47" s="43"/>
      <c r="C47" s="171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CQ47" s="100"/>
      <c r="DN47" s="94"/>
    </row>
    <row r="48" spans="2:118" s="35" customFormat="1" ht="18.75" customHeight="1"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CQ48" s="100"/>
      <c r="DN48" s="94"/>
    </row>
    <row r="49" spans="2:118" s="35" customFormat="1" ht="16.5" customHeight="1">
      <c r="B49" s="43"/>
      <c r="C49" s="151" t="s">
        <v>95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CQ49" s="100"/>
      <c r="DN49" s="94"/>
    </row>
    <row r="50" spans="2:118" s="35" customFormat="1" ht="4.5" customHeight="1">
      <c r="B50" s="43"/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5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CQ50" s="100"/>
      <c r="DN50" s="94"/>
    </row>
    <row r="51" spans="2:118" s="35" customFormat="1" ht="19.5" customHeight="1">
      <c r="B51" s="43"/>
      <c r="C51" s="166">
        <v>2</v>
      </c>
      <c r="D51" s="385" t="s">
        <v>75</v>
      </c>
      <c r="E51" s="386"/>
      <c r="F51" s="386"/>
      <c r="G51" s="386"/>
      <c r="H51" s="386"/>
      <c r="I51" s="386"/>
      <c r="J51" s="275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67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CQ51" s="100"/>
      <c r="DN51" s="94"/>
    </row>
    <row r="52" spans="2:118" s="35" customFormat="1" ht="4.5" customHeight="1">
      <c r="B52" s="43"/>
      <c r="C52" s="168"/>
      <c r="D52" s="135"/>
      <c r="E52" s="136"/>
      <c r="F52" s="136"/>
      <c r="G52" s="136"/>
      <c r="H52" s="121"/>
      <c r="I52" s="121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67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CQ52" s="100"/>
      <c r="DN52" s="94"/>
    </row>
    <row r="53" spans="2:95" ht="19.5" customHeight="1">
      <c r="B53" s="96"/>
      <c r="C53" s="169"/>
      <c r="D53" s="121"/>
      <c r="E53" s="281" t="s">
        <v>78</v>
      </c>
      <c r="F53" s="282"/>
      <c r="G53" s="282"/>
      <c r="H53" s="282"/>
      <c r="I53" s="282"/>
      <c r="J53" s="433" t="str">
        <f>IF($J$8=0,"0",IF($V$66&lt;50000," ",ROUNDDOWN($V$66*$Q$66,0)))</f>
        <v>0</v>
      </c>
      <c r="K53" s="433"/>
      <c r="L53" s="433"/>
      <c r="M53" s="433"/>
      <c r="N53" s="147" t="s">
        <v>83</v>
      </c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70"/>
      <c r="AA53" s="96"/>
      <c r="AB53" s="96"/>
      <c r="AC53" s="96"/>
      <c r="AD53" s="96"/>
      <c r="AH53" s="134"/>
      <c r="AI53" s="134"/>
      <c r="AJ53" s="134"/>
      <c r="AK53" s="134"/>
      <c r="CQ53" s="100"/>
    </row>
    <row r="54" spans="2:95" ht="4.5" customHeight="1">
      <c r="B54" s="96"/>
      <c r="C54" s="169"/>
      <c r="D54" s="121"/>
      <c r="E54" s="141"/>
      <c r="F54" s="141"/>
      <c r="G54" s="141"/>
      <c r="H54" s="141"/>
      <c r="I54" s="14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70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CQ54" s="100"/>
    </row>
    <row r="55" spans="2:95" ht="19.5" customHeight="1">
      <c r="B55" s="96"/>
      <c r="C55" s="169"/>
      <c r="D55" s="121"/>
      <c r="E55" s="281" t="s">
        <v>76</v>
      </c>
      <c r="F55" s="282"/>
      <c r="G55" s="282"/>
      <c r="H55" s="282"/>
      <c r="I55" s="282"/>
      <c r="J55" s="434">
        <f>IF($V$66&lt;50000," ",IF($G$66&lt;6,0,$U$55*$J$53))</f>
        <v>0</v>
      </c>
      <c r="K55" s="434"/>
      <c r="L55" s="434"/>
      <c r="M55" s="434"/>
      <c r="N55" s="147" t="s">
        <v>83</v>
      </c>
      <c r="O55" s="206" t="s">
        <v>79</v>
      </c>
      <c r="P55" s="357"/>
      <c r="Q55" s="357"/>
      <c r="R55" s="357"/>
      <c r="S55" s="357"/>
      <c r="T55" s="357"/>
      <c r="U55" s="360">
        <v>3</v>
      </c>
      <c r="V55" s="361"/>
      <c r="W55" s="268" t="s">
        <v>80</v>
      </c>
      <c r="X55" s="268"/>
      <c r="Y55" s="121"/>
      <c r="Z55" s="170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CQ55" s="100"/>
    </row>
    <row r="56" spans="2:95" ht="5.25" customHeight="1">
      <c r="B56" s="96"/>
      <c r="C56" s="169"/>
      <c r="D56" s="121"/>
      <c r="E56" s="141"/>
      <c r="F56" s="141"/>
      <c r="G56" s="141"/>
      <c r="H56" s="141"/>
      <c r="I56" s="14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70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CQ56" s="100"/>
    </row>
    <row r="57" spans="2:95" ht="17.25" customHeight="1">
      <c r="B57" s="96"/>
      <c r="C57" s="169"/>
      <c r="D57" s="121"/>
      <c r="E57" s="287" t="s">
        <v>70</v>
      </c>
      <c r="F57" s="268"/>
      <c r="G57" s="268"/>
      <c r="H57" s="268"/>
      <c r="I57" s="141"/>
      <c r="J57" s="406">
        <f>IF($V$66&lt;50000," ",$G$66*$J$53+$J$55*$G$66/12*2)</f>
        <v>0</v>
      </c>
      <c r="K57" s="406"/>
      <c r="L57" s="406"/>
      <c r="M57" s="406"/>
      <c r="N57" s="141" t="s">
        <v>83</v>
      </c>
      <c r="O57" s="206" t="s">
        <v>71</v>
      </c>
      <c r="P57" s="357"/>
      <c r="Q57" s="357"/>
      <c r="R57" s="357"/>
      <c r="S57" s="357"/>
      <c r="T57" s="384" t="str">
        <f>IF(OR($J$8=0,$V$66&lt;50000),"0 ",$J$57-$V$66)</f>
        <v>0 </v>
      </c>
      <c r="U57" s="384"/>
      <c r="V57" s="384"/>
      <c r="W57" s="141" t="s">
        <v>83</v>
      </c>
      <c r="X57" s="121"/>
      <c r="Y57" s="121"/>
      <c r="Z57" s="170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CQ57" s="100"/>
    </row>
    <row r="58" spans="2:95" ht="5.25" customHeight="1">
      <c r="B58" s="96"/>
      <c r="C58" s="16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70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CQ58" s="100"/>
    </row>
    <row r="59" spans="2:95" ht="19.5" customHeight="1">
      <c r="B59" s="96"/>
      <c r="C59" s="169"/>
      <c r="D59" s="121"/>
      <c r="E59" s="274" t="s">
        <v>72</v>
      </c>
      <c r="F59" s="275"/>
      <c r="G59" s="275"/>
      <c r="H59" s="275"/>
      <c r="I59" s="275"/>
      <c r="J59" s="275"/>
      <c r="K59" s="275"/>
      <c r="L59" s="275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70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CQ59" s="100"/>
    </row>
    <row r="60" spans="2:95" ht="19.5" customHeight="1">
      <c r="B60" s="96"/>
      <c r="C60" s="169"/>
      <c r="D60" s="121"/>
      <c r="E60" s="121"/>
      <c r="F60" s="276" t="s">
        <v>35</v>
      </c>
      <c r="G60" s="276"/>
      <c r="H60" s="276"/>
      <c r="I60" s="121"/>
      <c r="J60" s="121"/>
      <c r="K60" s="368">
        <f>IF($V$66&lt;50000," ",$J$8)</f>
        <v>0</v>
      </c>
      <c r="L60" s="368"/>
      <c r="M60" s="368"/>
      <c r="N60" s="141" t="s">
        <v>83</v>
      </c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70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CQ60" s="100"/>
    </row>
    <row r="61" spans="2:95" ht="3.75" customHeight="1">
      <c r="B61" s="96"/>
      <c r="C61" s="16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70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CQ61" s="100"/>
    </row>
    <row r="62" spans="2:95" ht="19.5" customHeight="1">
      <c r="B62" s="96"/>
      <c r="C62" s="169"/>
      <c r="D62" s="121"/>
      <c r="E62" s="121"/>
      <c r="F62" s="277" t="s">
        <v>39</v>
      </c>
      <c r="G62" s="278"/>
      <c r="H62" s="278"/>
      <c r="I62" s="278"/>
      <c r="J62" s="278"/>
      <c r="K62" s="278"/>
      <c r="L62" s="278"/>
      <c r="M62" s="278"/>
      <c r="N62" s="362" t="str">
        <f>IF($J$8=0,"0 ",($J$53+$J$14+$J$16)/$I$42)</f>
        <v>0 </v>
      </c>
      <c r="O62" s="362"/>
      <c r="P62" s="363"/>
      <c r="Q62" s="279" t="s">
        <v>74</v>
      </c>
      <c r="R62" s="279"/>
      <c r="S62" s="279"/>
      <c r="T62" s="279"/>
      <c r="U62" s="279"/>
      <c r="V62" s="279"/>
      <c r="W62" s="279"/>
      <c r="X62" s="279"/>
      <c r="Y62" s="279"/>
      <c r="Z62" s="280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CQ62" s="100"/>
    </row>
    <row r="63" spans="2:95" ht="4.5" customHeight="1">
      <c r="B63" s="96"/>
      <c r="C63" s="16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70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CQ63" s="100"/>
    </row>
    <row r="64" spans="2:37" ht="19.5" customHeight="1">
      <c r="B64" s="96"/>
      <c r="C64" s="169"/>
      <c r="D64" s="121"/>
      <c r="E64" s="121"/>
      <c r="F64" s="281" t="s">
        <v>73</v>
      </c>
      <c r="G64" s="282"/>
      <c r="H64" s="282"/>
      <c r="I64" s="282"/>
      <c r="J64" s="437" t="str">
        <f>IF($J$8=0," ",IF(OR($N$62&gt;30%,$J$53&lt;2000),"選択できません","選択できます"))</f>
        <v> </v>
      </c>
      <c r="K64" s="438"/>
      <c r="L64" s="438"/>
      <c r="M64" s="439"/>
      <c r="N64" s="148"/>
      <c r="O64" s="148"/>
      <c r="P64" s="149"/>
      <c r="Q64" s="121"/>
      <c r="R64" s="121"/>
      <c r="S64" s="121"/>
      <c r="T64" s="121"/>
      <c r="U64" s="121"/>
      <c r="V64" s="121"/>
      <c r="W64" s="121"/>
      <c r="X64" s="121"/>
      <c r="Y64" s="121"/>
      <c r="Z64" s="170"/>
      <c r="AA64" s="96"/>
      <c r="AB64" s="96"/>
      <c r="AC64" s="96"/>
      <c r="AD64" s="96"/>
      <c r="AE64" s="96"/>
      <c r="AI64" s="96"/>
      <c r="AJ64" s="96"/>
      <c r="AK64" s="96"/>
    </row>
    <row r="65" spans="2:37" ht="3.75" customHeight="1">
      <c r="B65" s="96"/>
      <c r="C65" s="169"/>
      <c r="D65" s="121"/>
      <c r="E65" s="121"/>
      <c r="F65" s="140"/>
      <c r="G65" s="141"/>
      <c r="H65" s="141"/>
      <c r="I65" s="141"/>
      <c r="J65" s="143"/>
      <c r="K65" s="144"/>
      <c r="L65" s="144"/>
      <c r="M65" s="145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70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</row>
    <row r="66" spans="2:37" ht="19.5" customHeight="1" hidden="1">
      <c r="B66" s="96"/>
      <c r="C66" s="169"/>
      <c r="D66" s="353" t="s">
        <v>66</v>
      </c>
      <c r="E66" s="353"/>
      <c r="F66" s="353"/>
      <c r="G66" s="383">
        <f>$H$31</f>
        <v>0</v>
      </c>
      <c r="H66" s="383"/>
      <c r="I66" s="353" t="s">
        <v>34</v>
      </c>
      <c r="J66" s="353"/>
      <c r="K66" s="353"/>
      <c r="L66" s="364">
        <f>+$U$55*100+$G$66</f>
        <v>300</v>
      </c>
      <c r="M66" s="364"/>
      <c r="N66" s="146"/>
      <c r="O66" s="353" t="s">
        <v>16</v>
      </c>
      <c r="P66" s="353"/>
      <c r="Q66" s="364" t="str">
        <f>IF($G$66=0," ",VLOOKUP('物資購入票償還例'!$L$66,'賦金率'!$B$1:$D$1000,2,FALSE))</f>
        <v> </v>
      </c>
      <c r="R66" s="364"/>
      <c r="S66" s="353" t="s">
        <v>63</v>
      </c>
      <c r="T66" s="353"/>
      <c r="U66" s="358"/>
      <c r="V66" s="387">
        <f>$H$29</f>
        <v>3000000</v>
      </c>
      <c r="W66" s="387"/>
      <c r="X66" s="387"/>
      <c r="Y66" s="121"/>
      <c r="Z66" s="170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</row>
    <row r="67" spans="2:118" s="35" customFormat="1" ht="4.5" customHeight="1" thickBot="1">
      <c r="B67" s="43"/>
      <c r="C67" s="17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CQ67" s="100"/>
      <c r="DN67" s="94"/>
    </row>
    <row r="68" spans="2:118" s="35" customFormat="1" ht="4.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CQ68" s="100"/>
      <c r="DN68" s="94"/>
    </row>
    <row r="69" spans="2:118" s="35" customFormat="1" ht="4.5" customHeight="1">
      <c r="B69" s="43"/>
      <c r="C69" s="163"/>
      <c r="D69" s="164"/>
      <c r="E69" s="164"/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164"/>
      <c r="Q69" s="164"/>
      <c r="R69" s="164"/>
      <c r="S69" s="164"/>
      <c r="T69" s="164"/>
      <c r="U69" s="164"/>
      <c r="V69" s="164"/>
      <c r="W69" s="164"/>
      <c r="X69" s="164"/>
      <c r="Y69" s="164"/>
      <c r="Z69" s="165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CQ69" s="100"/>
      <c r="DN69" s="94"/>
    </row>
    <row r="70" spans="2:118" s="35" customFormat="1" ht="19.5" customHeight="1">
      <c r="B70" s="43"/>
      <c r="C70" s="166">
        <v>3</v>
      </c>
      <c r="D70" s="385" t="s">
        <v>81</v>
      </c>
      <c r="E70" s="386"/>
      <c r="F70" s="386"/>
      <c r="G70" s="386"/>
      <c r="H70" s="386"/>
      <c r="I70" s="386"/>
      <c r="J70" s="275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67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CQ70" s="100"/>
      <c r="DN70" s="94"/>
    </row>
    <row r="71" spans="2:118" s="35" customFormat="1" ht="4.5" customHeight="1">
      <c r="B71" s="43"/>
      <c r="C71" s="168"/>
      <c r="D71" s="135"/>
      <c r="E71" s="136"/>
      <c r="F71" s="136"/>
      <c r="G71" s="136"/>
      <c r="H71" s="121"/>
      <c r="I71" s="121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67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CQ71" s="100"/>
      <c r="DN71" s="94"/>
    </row>
    <row r="72" spans="2:95" ht="19.5" customHeight="1">
      <c r="B72" s="96"/>
      <c r="C72" s="169"/>
      <c r="D72" s="121"/>
      <c r="E72" s="281" t="s">
        <v>78</v>
      </c>
      <c r="F72" s="282"/>
      <c r="G72" s="282"/>
      <c r="H72" s="282"/>
      <c r="I72" s="282"/>
      <c r="J72" s="433" t="str">
        <f>IF($J$8=0,"0",IF($V$85&lt;50000," ",ROUNDDOWN($V$85*$Q$85,0)))</f>
        <v>0</v>
      </c>
      <c r="K72" s="433"/>
      <c r="L72" s="433"/>
      <c r="M72" s="433"/>
      <c r="N72" s="149" t="s">
        <v>83</v>
      </c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70"/>
      <c r="AA72" s="96"/>
      <c r="AB72" s="96"/>
      <c r="AC72" s="96"/>
      <c r="AD72" s="96"/>
      <c r="AE72" s="96"/>
      <c r="CQ72" s="100"/>
    </row>
    <row r="73" spans="2:95" ht="4.5" customHeight="1">
      <c r="B73" s="96"/>
      <c r="C73" s="169"/>
      <c r="D73" s="121"/>
      <c r="E73" s="141"/>
      <c r="F73" s="141"/>
      <c r="G73" s="141"/>
      <c r="H73" s="141"/>
      <c r="I73" s="14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70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CQ73" s="100"/>
    </row>
    <row r="74" spans="2:95" ht="19.5" customHeight="1">
      <c r="B74" s="96"/>
      <c r="C74" s="169"/>
      <c r="D74" s="121"/>
      <c r="E74" s="281" t="s">
        <v>76</v>
      </c>
      <c r="F74" s="282"/>
      <c r="G74" s="282"/>
      <c r="H74" s="282"/>
      <c r="I74" s="282"/>
      <c r="J74" s="434">
        <f>IF($V$85&lt;50000," ",IF($G$85&lt;6,0,$U$74*$J$72))</f>
        <v>0</v>
      </c>
      <c r="K74" s="434"/>
      <c r="L74" s="434"/>
      <c r="M74" s="434"/>
      <c r="N74" s="149" t="s">
        <v>83</v>
      </c>
      <c r="O74" s="206" t="s">
        <v>79</v>
      </c>
      <c r="P74" s="357"/>
      <c r="Q74" s="357"/>
      <c r="R74" s="357"/>
      <c r="S74" s="357"/>
      <c r="T74" s="357"/>
      <c r="U74" s="360">
        <v>5</v>
      </c>
      <c r="V74" s="361"/>
      <c r="W74" s="268" t="s">
        <v>80</v>
      </c>
      <c r="X74" s="268"/>
      <c r="Y74" s="121"/>
      <c r="Z74" s="170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CQ74" s="100"/>
    </row>
    <row r="75" spans="2:95" ht="5.25" customHeight="1">
      <c r="B75" s="96"/>
      <c r="C75" s="169"/>
      <c r="D75" s="121"/>
      <c r="E75" s="141"/>
      <c r="F75" s="141"/>
      <c r="G75" s="141"/>
      <c r="H75" s="141"/>
      <c r="I75" s="14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70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CQ75" s="100"/>
    </row>
    <row r="76" spans="2:95" ht="17.25" customHeight="1">
      <c r="B76" s="96"/>
      <c r="C76" s="169"/>
      <c r="D76" s="121"/>
      <c r="E76" s="287" t="s">
        <v>70</v>
      </c>
      <c r="F76" s="268"/>
      <c r="G76" s="268"/>
      <c r="H76" s="268"/>
      <c r="I76" s="141"/>
      <c r="J76" s="406">
        <f>IF($V$85&lt;50000," ",$G$85*$J$72+$J$74*$G$85/12*2)</f>
        <v>0</v>
      </c>
      <c r="K76" s="406"/>
      <c r="L76" s="406"/>
      <c r="M76" s="406"/>
      <c r="N76" s="121" t="s">
        <v>83</v>
      </c>
      <c r="O76" s="206" t="s">
        <v>71</v>
      </c>
      <c r="P76" s="357"/>
      <c r="Q76" s="357"/>
      <c r="R76" s="357"/>
      <c r="S76" s="357"/>
      <c r="T76" s="384" t="str">
        <f>IF(OR($J$8=0,$V$85&lt;50000),"0 ",$J$76-$V$85)</f>
        <v>0 </v>
      </c>
      <c r="U76" s="384"/>
      <c r="V76" s="384"/>
      <c r="W76" s="121" t="s">
        <v>83</v>
      </c>
      <c r="X76" s="121"/>
      <c r="Y76" s="121"/>
      <c r="Z76" s="170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CQ76" s="100"/>
    </row>
    <row r="77" spans="2:95" ht="5.25" customHeight="1">
      <c r="B77" s="96"/>
      <c r="C77" s="16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70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CQ77" s="100"/>
    </row>
    <row r="78" spans="2:95" ht="19.5" customHeight="1">
      <c r="B78" s="96"/>
      <c r="C78" s="169"/>
      <c r="D78" s="121"/>
      <c r="E78" s="274" t="s">
        <v>72</v>
      </c>
      <c r="F78" s="275"/>
      <c r="G78" s="275"/>
      <c r="H78" s="275"/>
      <c r="I78" s="275"/>
      <c r="J78" s="275"/>
      <c r="K78" s="275"/>
      <c r="L78" s="275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70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CQ78" s="100"/>
    </row>
    <row r="79" spans="2:95" ht="19.5" customHeight="1">
      <c r="B79" s="96"/>
      <c r="C79" s="169"/>
      <c r="D79" s="121"/>
      <c r="E79" s="121"/>
      <c r="F79" s="276" t="s">
        <v>35</v>
      </c>
      <c r="G79" s="276"/>
      <c r="H79" s="276"/>
      <c r="I79" s="121"/>
      <c r="J79" s="121"/>
      <c r="K79" s="359">
        <f>IF($J$18&lt;50000," ",$J$8)</f>
        <v>0</v>
      </c>
      <c r="L79" s="359"/>
      <c r="M79" s="359"/>
      <c r="N79" s="121" t="s">
        <v>83</v>
      </c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70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CQ79" s="100"/>
    </row>
    <row r="80" spans="2:95" ht="3.75" customHeight="1">
      <c r="B80" s="96"/>
      <c r="C80" s="16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70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CQ80" s="100"/>
    </row>
    <row r="81" spans="2:95" ht="19.5" customHeight="1">
      <c r="B81" s="96"/>
      <c r="C81" s="169"/>
      <c r="D81" s="121"/>
      <c r="E81" s="121"/>
      <c r="F81" s="277" t="s">
        <v>39</v>
      </c>
      <c r="G81" s="278"/>
      <c r="H81" s="278"/>
      <c r="I81" s="278"/>
      <c r="J81" s="278"/>
      <c r="K81" s="278"/>
      <c r="L81" s="278"/>
      <c r="M81" s="278"/>
      <c r="N81" s="362" t="str">
        <f>IF($J$8=0,"0 ",($J$72+$J$14+$J$16)/$I$42)</f>
        <v>0 </v>
      </c>
      <c r="O81" s="362"/>
      <c r="P81" s="454"/>
      <c r="Q81" s="279" t="s">
        <v>74</v>
      </c>
      <c r="R81" s="279"/>
      <c r="S81" s="279"/>
      <c r="T81" s="279"/>
      <c r="U81" s="279"/>
      <c r="V81" s="279"/>
      <c r="W81" s="279"/>
      <c r="X81" s="279"/>
      <c r="Y81" s="279"/>
      <c r="Z81" s="280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CQ81" s="100"/>
    </row>
    <row r="82" spans="2:95" ht="4.5" customHeight="1">
      <c r="B82" s="96"/>
      <c r="C82" s="16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70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CQ82" s="100"/>
    </row>
    <row r="83" spans="2:37" ht="19.5" customHeight="1">
      <c r="B83" s="96"/>
      <c r="C83" s="169"/>
      <c r="D83" s="121"/>
      <c r="E83" s="121"/>
      <c r="F83" s="281" t="s">
        <v>73</v>
      </c>
      <c r="G83" s="282"/>
      <c r="H83" s="282"/>
      <c r="I83" s="282"/>
      <c r="J83" s="437" t="str">
        <f>IF($J$8=0," ",IF(OR($N$81&gt;30%,$J$72&lt;2000),"選択できません","選択できます"))</f>
        <v> </v>
      </c>
      <c r="K83" s="437"/>
      <c r="L83" s="437"/>
      <c r="M83" s="439"/>
      <c r="N83" s="148"/>
      <c r="O83" s="148"/>
      <c r="P83" s="149"/>
      <c r="Q83" s="121"/>
      <c r="R83" s="121"/>
      <c r="S83" s="121"/>
      <c r="T83" s="121"/>
      <c r="U83" s="121"/>
      <c r="V83" s="121"/>
      <c r="W83" s="121"/>
      <c r="X83" s="121"/>
      <c r="Y83" s="121"/>
      <c r="Z83" s="170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</row>
    <row r="84" spans="2:37" ht="3.75" customHeight="1">
      <c r="B84" s="96"/>
      <c r="C84" s="169"/>
      <c r="D84" s="121"/>
      <c r="E84" s="121"/>
      <c r="F84" s="140"/>
      <c r="G84" s="141"/>
      <c r="H84" s="141"/>
      <c r="I84" s="141"/>
      <c r="J84" s="143"/>
      <c r="K84" s="143"/>
      <c r="L84" s="143"/>
      <c r="M84" s="145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70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</row>
    <row r="85" spans="2:37" ht="19.5" customHeight="1" hidden="1">
      <c r="B85" s="96"/>
      <c r="C85" s="169"/>
      <c r="D85" s="353" t="s">
        <v>66</v>
      </c>
      <c r="E85" s="353"/>
      <c r="F85" s="353"/>
      <c r="G85" s="383">
        <f>$H$31</f>
        <v>0</v>
      </c>
      <c r="H85" s="383"/>
      <c r="I85" s="353" t="s">
        <v>34</v>
      </c>
      <c r="J85" s="353"/>
      <c r="K85" s="353"/>
      <c r="L85" s="364">
        <f>+$U$74*100+$G$85</f>
        <v>500</v>
      </c>
      <c r="M85" s="364"/>
      <c r="N85" s="146"/>
      <c r="O85" s="353" t="s">
        <v>16</v>
      </c>
      <c r="P85" s="353"/>
      <c r="Q85" s="364" t="str">
        <f>IF($G$85=0," ",VLOOKUP('物資購入票償還例'!$L$85,'賦金率'!$B$1:$D$1000,2,FALSE))</f>
        <v> </v>
      </c>
      <c r="R85" s="364"/>
      <c r="S85" s="353" t="s">
        <v>63</v>
      </c>
      <c r="T85" s="353"/>
      <c r="U85" s="358"/>
      <c r="V85" s="387">
        <f>$H$29</f>
        <v>3000000</v>
      </c>
      <c r="W85" s="387"/>
      <c r="X85" s="387"/>
      <c r="Y85" s="387"/>
      <c r="Z85" s="388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</row>
    <row r="86" spans="2:37" ht="4.5" customHeight="1" thickBot="1">
      <c r="B86" s="96"/>
      <c r="C86" s="174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75"/>
      <c r="P86" s="175"/>
      <c r="Q86" s="175"/>
      <c r="R86" s="175"/>
      <c r="S86" s="175"/>
      <c r="T86" s="175"/>
      <c r="U86" s="175"/>
      <c r="V86" s="175"/>
      <c r="W86" s="175"/>
      <c r="X86" s="175"/>
      <c r="Y86" s="175"/>
      <c r="Z86" s="17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</row>
    <row r="87" s="122" customFormat="1" ht="8.25" customHeight="1">
      <c r="CQ87" s="123"/>
    </row>
    <row r="88" spans="2:95" s="122" customFormat="1" ht="5.25" customHeight="1">
      <c r="B88" s="124"/>
      <c r="C88" s="124"/>
      <c r="D88" s="124"/>
      <c r="E88" s="124"/>
      <c r="F88" s="124"/>
      <c r="G88" s="124"/>
      <c r="H88" s="375"/>
      <c r="I88" s="375"/>
      <c r="J88" s="375"/>
      <c r="K88" s="375"/>
      <c r="L88" s="375"/>
      <c r="M88" s="124"/>
      <c r="AQ88" s="125"/>
      <c r="AR88" s="125"/>
      <c r="AS88" s="125"/>
      <c r="AT88" s="125"/>
      <c r="AU88" s="125"/>
      <c r="AV88" s="125"/>
      <c r="AW88" s="126"/>
      <c r="AX88" s="127"/>
      <c r="CQ88" s="123"/>
    </row>
    <row r="89" spans="2:95" s="122" customFormat="1" ht="19.5" customHeight="1">
      <c r="B89" s="124"/>
      <c r="C89" s="128"/>
      <c r="D89" s="128"/>
      <c r="E89" s="128"/>
      <c r="F89" s="128"/>
      <c r="G89" s="128"/>
      <c r="H89" s="129"/>
      <c r="I89" s="129"/>
      <c r="J89" s="129"/>
      <c r="K89" s="129"/>
      <c r="L89" s="129"/>
      <c r="M89" s="129"/>
      <c r="N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1"/>
      <c r="AQ89" s="131"/>
      <c r="AR89" s="131"/>
      <c r="AS89" s="131"/>
      <c r="AT89" s="131"/>
      <c r="AU89" s="131"/>
      <c r="AV89" s="131"/>
      <c r="AW89" s="130"/>
      <c r="AX89" s="132"/>
      <c r="CQ89" s="123"/>
    </row>
    <row r="90" spans="3:26" ht="19.5" customHeight="1">
      <c r="C90" s="379" t="s">
        <v>107</v>
      </c>
      <c r="D90" s="379"/>
      <c r="E90" s="379"/>
      <c r="F90" s="379"/>
      <c r="G90" s="379"/>
      <c r="H90" s="379"/>
      <c r="I90" s="379"/>
      <c r="J90" s="379"/>
      <c r="K90" s="379"/>
      <c r="L90" s="379"/>
      <c r="M90" s="379"/>
      <c r="N90" s="379"/>
      <c r="O90" s="379"/>
      <c r="X90" s="377" t="s">
        <v>64</v>
      </c>
      <c r="Y90" s="377"/>
      <c r="Z90" s="377"/>
    </row>
    <row r="91" spans="3:26" ht="19.5" customHeight="1" thickBot="1"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X91" s="378"/>
      <c r="Y91" s="378"/>
      <c r="Z91" s="378"/>
    </row>
    <row r="92" spans="3:40" ht="19.5" customHeight="1" thickBot="1">
      <c r="C92" s="389" t="s">
        <v>54</v>
      </c>
      <c r="D92" s="390"/>
      <c r="E92" s="391"/>
      <c r="F92" s="391"/>
      <c r="G92" s="392"/>
      <c r="H92" s="369" t="s">
        <v>63</v>
      </c>
      <c r="I92" s="369"/>
      <c r="J92" s="369"/>
      <c r="K92" s="369"/>
      <c r="L92" s="435" t="s">
        <v>61</v>
      </c>
      <c r="M92" s="435"/>
      <c r="N92" s="430"/>
      <c r="O92" s="429" t="s">
        <v>60</v>
      </c>
      <c r="P92" s="429"/>
      <c r="Q92" s="429"/>
      <c r="R92" s="429"/>
      <c r="S92" s="429"/>
      <c r="T92" s="430"/>
      <c r="U92" s="426" t="s">
        <v>60</v>
      </c>
      <c r="V92" s="426"/>
      <c r="W92" s="426"/>
      <c r="X92" s="426"/>
      <c r="Y92" s="427"/>
      <c r="Z92" s="428"/>
      <c r="AB92" s="418" t="s">
        <v>57</v>
      </c>
      <c r="AC92" s="419"/>
      <c r="AD92" s="419"/>
      <c r="AE92" s="420"/>
      <c r="AF92" s="420"/>
      <c r="AG92" s="420"/>
      <c r="AH92" s="420"/>
      <c r="AI92" s="420"/>
      <c r="AJ92" s="420"/>
      <c r="AK92" s="421"/>
      <c r="AL92" s="421"/>
      <c r="AM92" s="421"/>
      <c r="AN92" s="422"/>
    </row>
    <row r="93" spans="3:40" ht="19.5" customHeight="1">
      <c r="C93" s="393"/>
      <c r="D93" s="394"/>
      <c r="E93" s="395"/>
      <c r="F93" s="395"/>
      <c r="G93" s="396"/>
      <c r="H93" s="370"/>
      <c r="I93" s="370"/>
      <c r="J93" s="370"/>
      <c r="K93" s="370"/>
      <c r="L93" s="436"/>
      <c r="M93" s="436"/>
      <c r="N93" s="289"/>
      <c r="O93" s="351" t="s">
        <v>62</v>
      </c>
      <c r="P93" s="351"/>
      <c r="Q93" s="289"/>
      <c r="R93" s="348">
        <v>3</v>
      </c>
      <c r="S93" s="348"/>
      <c r="T93" s="289"/>
      <c r="U93" s="332" t="s">
        <v>62</v>
      </c>
      <c r="V93" s="332"/>
      <c r="W93" s="289"/>
      <c r="X93" s="336">
        <v>5</v>
      </c>
      <c r="Y93" s="337"/>
      <c r="Z93" s="315"/>
      <c r="AB93" s="210" t="s">
        <v>105</v>
      </c>
      <c r="AC93" s="211"/>
      <c r="AD93" s="211"/>
      <c r="AE93" s="211"/>
      <c r="AF93" s="211"/>
      <c r="AG93" s="211"/>
      <c r="AH93" s="211"/>
      <c r="AI93" s="211"/>
      <c r="AJ93" s="211"/>
      <c r="AK93" s="211"/>
      <c r="AL93" s="211"/>
      <c r="AM93" s="211"/>
      <c r="AN93" s="212"/>
    </row>
    <row r="94" spans="3:40" ht="19.5" customHeight="1">
      <c r="C94" s="397"/>
      <c r="D94" s="398"/>
      <c r="E94" s="399"/>
      <c r="F94" s="399"/>
      <c r="G94" s="400"/>
      <c r="H94" s="371"/>
      <c r="I94" s="371"/>
      <c r="J94" s="371"/>
      <c r="K94" s="371"/>
      <c r="L94" s="410" t="s">
        <v>53</v>
      </c>
      <c r="M94" s="410"/>
      <c r="N94" s="311"/>
      <c r="O94" s="349" t="s">
        <v>53</v>
      </c>
      <c r="P94" s="349"/>
      <c r="Q94" s="311"/>
      <c r="R94" s="349" t="s">
        <v>69</v>
      </c>
      <c r="S94" s="349"/>
      <c r="T94" s="311"/>
      <c r="U94" s="333" t="s">
        <v>53</v>
      </c>
      <c r="V94" s="333"/>
      <c r="W94" s="311"/>
      <c r="X94" s="333" t="s">
        <v>69</v>
      </c>
      <c r="Y94" s="338"/>
      <c r="Z94" s="329"/>
      <c r="AB94" s="265" t="s">
        <v>52</v>
      </c>
      <c r="AC94" s="266"/>
      <c r="AD94" s="267"/>
      <c r="AE94" s="423" t="s">
        <v>55</v>
      </c>
      <c r="AF94" s="423"/>
      <c r="AG94" s="423"/>
      <c r="AH94" s="423"/>
      <c r="AI94" s="423"/>
      <c r="AJ94" s="423" t="s">
        <v>56</v>
      </c>
      <c r="AK94" s="424"/>
      <c r="AL94" s="424"/>
      <c r="AM94" s="424"/>
      <c r="AN94" s="425"/>
    </row>
    <row r="95" spans="3:40" ht="19.5" customHeight="1">
      <c r="C95" s="283">
        <v>6</v>
      </c>
      <c r="D95" s="284"/>
      <c r="E95" s="294" t="s">
        <v>65</v>
      </c>
      <c r="F95" s="294"/>
      <c r="G95" s="295"/>
      <c r="H95" s="376">
        <v>40000</v>
      </c>
      <c r="I95" s="309"/>
      <c r="J95" s="309"/>
      <c r="K95" s="309"/>
      <c r="L95" s="411">
        <f aca="true" t="shared" si="0" ref="L95:L116">ROUNDDOWN(AB95*H95,0)</f>
        <v>6718</v>
      </c>
      <c r="M95" s="411"/>
      <c r="N95" s="309"/>
      <c r="O95" s="350" t="s">
        <v>67</v>
      </c>
      <c r="P95" s="350"/>
      <c r="Q95" s="350"/>
      <c r="R95" s="350"/>
      <c r="S95" s="350"/>
      <c r="T95" s="309"/>
      <c r="U95" s="334" t="s">
        <v>67</v>
      </c>
      <c r="V95" s="334"/>
      <c r="W95" s="334"/>
      <c r="X95" s="334"/>
      <c r="Y95" s="335"/>
      <c r="Z95" s="326"/>
      <c r="AB95" s="244">
        <f>VLOOKUP('物資購入票償還例'!$C$95,'賦金率'!$B$2:$D$1000,2,FALSE)</f>
        <v>0.16795703</v>
      </c>
      <c r="AC95" s="232"/>
      <c r="AD95" s="217"/>
      <c r="AE95" s="231">
        <f>VLOOKUP('物資購入票償還例'!AH95,'賦金率'!$B$1:$D$1000,2,FALSE)</f>
        <v>0.11217723</v>
      </c>
      <c r="AF95" s="232"/>
      <c r="AG95" s="233"/>
      <c r="AH95" s="213">
        <f>+$R$93*100+$C$95</f>
        <v>306</v>
      </c>
      <c r="AI95" s="223"/>
      <c r="AJ95" s="215">
        <f>VLOOKUP('物資購入票償還例'!$AM$95,'賦金率'!$B$1:$D$1000,2,FALSE)</f>
        <v>0.09184277</v>
      </c>
      <c r="AK95" s="264"/>
      <c r="AL95" s="217"/>
      <c r="AM95" s="213">
        <f>+$X$93*100+$C$95</f>
        <v>506</v>
      </c>
      <c r="AN95" s="214"/>
    </row>
    <row r="96" spans="3:40" ht="19.5" customHeight="1">
      <c r="C96" s="285"/>
      <c r="D96" s="286"/>
      <c r="E96" s="296"/>
      <c r="F96" s="296"/>
      <c r="G96" s="297"/>
      <c r="H96" s="290">
        <v>100000</v>
      </c>
      <c r="I96" s="291"/>
      <c r="J96" s="291"/>
      <c r="K96" s="291"/>
      <c r="L96" s="339">
        <f t="shared" si="0"/>
        <v>16795</v>
      </c>
      <c r="M96" s="339"/>
      <c r="N96" s="291"/>
      <c r="O96" s="345">
        <f aca="true" t="shared" si="1" ref="O96:O116">ROUNDDOWN(H96*AE96,0)</f>
        <v>11217</v>
      </c>
      <c r="P96" s="345"/>
      <c r="Q96" s="291"/>
      <c r="R96" s="345">
        <f>IF($C$95&lt;6,0,O96*$R$93)</f>
        <v>33651</v>
      </c>
      <c r="S96" s="345"/>
      <c r="T96" s="291"/>
      <c r="U96" s="318">
        <f aca="true" t="shared" si="2" ref="U96:U116">ROUNDDOWN(H96*AJ96,0)</f>
        <v>9184</v>
      </c>
      <c r="V96" s="318"/>
      <c r="W96" s="291"/>
      <c r="X96" s="318">
        <f>IF($C$95&lt;6,0,U96*$X$93)</f>
        <v>45920</v>
      </c>
      <c r="Y96" s="320"/>
      <c r="Z96" s="321"/>
      <c r="AB96" s="243">
        <f>VLOOKUP('物資購入票償還例'!$C$95,'賦金率'!$B$2:$D$1000,2,FALSE)</f>
        <v>0.16795703</v>
      </c>
      <c r="AC96" s="238"/>
      <c r="AD96" s="207"/>
      <c r="AE96" s="237">
        <f>VLOOKUP('物資購入票償還例'!AH96,'賦金率'!$B$1:$D$1000,2,FALSE)</f>
        <v>0.11217723</v>
      </c>
      <c r="AF96" s="238"/>
      <c r="AG96" s="239"/>
      <c r="AH96" s="221">
        <f>+$R$93*100+$C$95</f>
        <v>306</v>
      </c>
      <c r="AI96" s="222"/>
      <c r="AJ96" s="224">
        <f>VLOOKUP('物資購入票償還例'!$AM$95,'賦金率'!$B$1:$D$1000,2,FALSE)</f>
        <v>0.09184277</v>
      </c>
      <c r="AK96" s="259"/>
      <c r="AL96" s="207"/>
      <c r="AM96" s="221">
        <f>+$X$93*100+$C$95</f>
        <v>506</v>
      </c>
      <c r="AN96" s="227"/>
    </row>
    <row r="97" spans="3:40" ht="19.5" customHeight="1">
      <c r="C97" s="269">
        <v>12</v>
      </c>
      <c r="D97" s="270"/>
      <c r="E97" s="298" t="s">
        <v>65</v>
      </c>
      <c r="F97" s="298"/>
      <c r="G97" s="299"/>
      <c r="H97" s="306">
        <v>50000</v>
      </c>
      <c r="I97" s="307"/>
      <c r="J97" s="307"/>
      <c r="K97" s="307"/>
      <c r="L97" s="340">
        <f t="shared" si="0"/>
        <v>4226</v>
      </c>
      <c r="M97" s="340"/>
      <c r="N97" s="307"/>
      <c r="O97" s="346">
        <f t="shared" si="1"/>
        <v>2822</v>
      </c>
      <c r="P97" s="346"/>
      <c r="Q97" s="307"/>
      <c r="R97" s="346">
        <f>IF($C$97&lt;6,0,O97*$R$93)</f>
        <v>8466</v>
      </c>
      <c r="S97" s="346"/>
      <c r="T97" s="307"/>
      <c r="U97" s="319">
        <f t="shared" si="2"/>
        <v>2311</v>
      </c>
      <c r="V97" s="319"/>
      <c r="W97" s="307"/>
      <c r="X97" s="319">
        <f>IF($C$97&lt;6,0,U97*$X$93)</f>
        <v>11555</v>
      </c>
      <c r="Y97" s="322"/>
      <c r="Z97" s="323"/>
      <c r="AB97" s="244">
        <f>VLOOKUP('物資購入票償還例'!$C$97,'賦金率'!$B$2:$D$1000,2,FALSE)</f>
        <v>0.08453416</v>
      </c>
      <c r="AC97" s="216"/>
      <c r="AD97" s="217"/>
      <c r="AE97" s="231">
        <f>VLOOKUP('物資購入票償還例'!AH97,'賦金率'!$B$1:$D$1000,2,FALSE)</f>
        <v>0.05645973</v>
      </c>
      <c r="AF97" s="232"/>
      <c r="AG97" s="233"/>
      <c r="AH97" s="213">
        <f>+$R$93*100+$C$97</f>
        <v>312</v>
      </c>
      <c r="AI97" s="223"/>
      <c r="AJ97" s="215">
        <f>VLOOKUP('物資購入票償還例'!$AM$97,'賦金率'!$B$1:$D$1000,2,FALSE)</f>
        <v>0.04622523</v>
      </c>
      <c r="AK97" s="216"/>
      <c r="AL97" s="217"/>
      <c r="AM97" s="213">
        <f>+$X$93*100+$C$97</f>
        <v>512</v>
      </c>
      <c r="AN97" s="214"/>
    </row>
    <row r="98" spans="3:40" ht="19.5" customHeight="1">
      <c r="C98" s="269"/>
      <c r="D98" s="271"/>
      <c r="E98" s="300"/>
      <c r="F98" s="300"/>
      <c r="G98" s="301"/>
      <c r="H98" s="288">
        <v>200000</v>
      </c>
      <c r="I98" s="289"/>
      <c r="J98" s="289"/>
      <c r="K98" s="289"/>
      <c r="L98" s="330">
        <f t="shared" si="0"/>
        <v>16906</v>
      </c>
      <c r="M98" s="330"/>
      <c r="N98" s="289"/>
      <c r="O98" s="343">
        <f t="shared" si="1"/>
        <v>11291</v>
      </c>
      <c r="P98" s="343"/>
      <c r="Q98" s="289"/>
      <c r="R98" s="343">
        <f>IF($C$97&lt;6,0,O98*$R$93)</f>
        <v>33873</v>
      </c>
      <c r="S98" s="343"/>
      <c r="T98" s="289"/>
      <c r="U98" s="313">
        <f t="shared" si="2"/>
        <v>9245</v>
      </c>
      <c r="V98" s="313"/>
      <c r="W98" s="289"/>
      <c r="X98" s="313">
        <f>IF($C$97&lt;6,0,U98*$X$93)</f>
        <v>46225</v>
      </c>
      <c r="Y98" s="314"/>
      <c r="Z98" s="315"/>
      <c r="AB98" s="242">
        <f>VLOOKUP('物資購入票償還例'!$C$97,'賦金率'!$B$2:$D$1000,2,FALSE)</f>
        <v>0.08453416</v>
      </c>
      <c r="AC98" s="219"/>
      <c r="AD98" s="220"/>
      <c r="AE98" s="234">
        <f>VLOOKUP('物資購入票償還例'!AH98,'賦金率'!$B$1:$D$1000,2,FALSE)</f>
        <v>0.05645973</v>
      </c>
      <c r="AF98" s="235"/>
      <c r="AG98" s="236"/>
      <c r="AH98" s="204">
        <f>+$R$93*100+$C$97</f>
        <v>312</v>
      </c>
      <c r="AI98" s="230"/>
      <c r="AJ98" s="218">
        <f>VLOOKUP('物資購入票償還例'!$AM$97,'賦金率'!$B$1:$D$1000,2,FALSE)</f>
        <v>0.04622523</v>
      </c>
      <c r="AK98" s="219"/>
      <c r="AL98" s="220"/>
      <c r="AM98" s="204">
        <f>+$X$93*100+$C$97</f>
        <v>512</v>
      </c>
      <c r="AN98" s="226"/>
    </row>
    <row r="99" spans="3:40" ht="19.5" customHeight="1">
      <c r="C99" s="269"/>
      <c r="D99" s="271"/>
      <c r="E99" s="300"/>
      <c r="F99" s="300"/>
      <c r="G99" s="301"/>
      <c r="H99" s="288">
        <v>400000</v>
      </c>
      <c r="I99" s="289"/>
      <c r="J99" s="289"/>
      <c r="K99" s="289"/>
      <c r="L99" s="330">
        <f t="shared" si="0"/>
        <v>33813</v>
      </c>
      <c r="M99" s="330"/>
      <c r="N99" s="289"/>
      <c r="O99" s="343">
        <f t="shared" si="1"/>
        <v>22583</v>
      </c>
      <c r="P99" s="343"/>
      <c r="Q99" s="289"/>
      <c r="R99" s="343">
        <f>IF($C$97&lt;6,0,O99*$R$93)</f>
        <v>67749</v>
      </c>
      <c r="S99" s="343"/>
      <c r="T99" s="289"/>
      <c r="U99" s="313">
        <f t="shared" si="2"/>
        <v>18490</v>
      </c>
      <c r="V99" s="313"/>
      <c r="W99" s="289"/>
      <c r="X99" s="313">
        <f>IF($C$97&lt;6,0,U99*$X$93)</f>
        <v>92450</v>
      </c>
      <c r="Y99" s="314"/>
      <c r="Z99" s="315"/>
      <c r="AB99" s="242">
        <f>VLOOKUP('物資購入票償還例'!$C$97,'賦金率'!$B$2:$D$1000,2,FALSE)</f>
        <v>0.08453416</v>
      </c>
      <c r="AC99" s="219"/>
      <c r="AD99" s="220"/>
      <c r="AE99" s="234">
        <f>VLOOKUP('物資購入票償還例'!AH99,'賦金率'!$B$1:$D$1000,2,FALSE)</f>
        <v>0.05645973</v>
      </c>
      <c r="AF99" s="235"/>
      <c r="AG99" s="236"/>
      <c r="AH99" s="204">
        <f>+$R$93*100+$C$97</f>
        <v>312</v>
      </c>
      <c r="AI99" s="230"/>
      <c r="AJ99" s="218">
        <f>VLOOKUP('物資購入票償還例'!$AM$97,'賦金率'!$B$1:$D$1000,2,FALSE)</f>
        <v>0.04622523</v>
      </c>
      <c r="AK99" s="219"/>
      <c r="AL99" s="220"/>
      <c r="AM99" s="204">
        <f>+$X$93*100+$C$97</f>
        <v>512</v>
      </c>
      <c r="AN99" s="226"/>
    </row>
    <row r="100" spans="3:40" ht="19.5" customHeight="1">
      <c r="C100" s="269"/>
      <c r="D100" s="270"/>
      <c r="E100" s="302"/>
      <c r="F100" s="302"/>
      <c r="G100" s="303"/>
      <c r="H100" s="310">
        <v>800000</v>
      </c>
      <c r="I100" s="311"/>
      <c r="J100" s="311"/>
      <c r="K100" s="311"/>
      <c r="L100" s="352">
        <f t="shared" si="0"/>
        <v>67627</v>
      </c>
      <c r="M100" s="352"/>
      <c r="N100" s="311"/>
      <c r="O100" s="347">
        <f t="shared" si="1"/>
        <v>45167</v>
      </c>
      <c r="P100" s="347"/>
      <c r="Q100" s="311"/>
      <c r="R100" s="347">
        <f>IF($C$97&lt;6,0,O100*$R$93)</f>
        <v>135501</v>
      </c>
      <c r="S100" s="347"/>
      <c r="T100" s="311"/>
      <c r="U100" s="327">
        <f t="shared" si="2"/>
        <v>36980</v>
      </c>
      <c r="V100" s="327"/>
      <c r="W100" s="311"/>
      <c r="X100" s="327">
        <f>IF($C$97&lt;6,0,U100*$X$93)</f>
        <v>184900</v>
      </c>
      <c r="Y100" s="328"/>
      <c r="Z100" s="329"/>
      <c r="AB100" s="243">
        <f>VLOOKUP('物資購入票償還例'!$C$97,'賦金率'!$B$2:$D$1000,2,FALSE)</f>
        <v>0.08453416</v>
      </c>
      <c r="AC100" s="225"/>
      <c r="AD100" s="207"/>
      <c r="AE100" s="237">
        <f>VLOOKUP('物資購入票償還例'!AH100,'賦金率'!$B$1:$D$1000,2,FALSE)</f>
        <v>0.05645973</v>
      </c>
      <c r="AF100" s="238"/>
      <c r="AG100" s="239"/>
      <c r="AH100" s="221">
        <f>+$R$93*100+$C$97</f>
        <v>312</v>
      </c>
      <c r="AI100" s="222"/>
      <c r="AJ100" s="224">
        <f>VLOOKUP('物資購入票償還例'!$AM$97,'賦金率'!$B$1:$D$1000,2,FALSE)</f>
        <v>0.04622523</v>
      </c>
      <c r="AK100" s="225"/>
      <c r="AL100" s="207"/>
      <c r="AM100" s="221">
        <f>+$X$93*100+$C$97</f>
        <v>512</v>
      </c>
      <c r="AN100" s="227"/>
    </row>
    <row r="101" spans="3:40" ht="19.5" customHeight="1">
      <c r="C101" s="283">
        <v>24</v>
      </c>
      <c r="D101" s="284"/>
      <c r="E101" s="294" t="s">
        <v>65</v>
      </c>
      <c r="F101" s="294"/>
      <c r="G101" s="295"/>
      <c r="H101" s="308">
        <v>100000</v>
      </c>
      <c r="I101" s="309"/>
      <c r="J101" s="309"/>
      <c r="K101" s="309"/>
      <c r="L101" s="341">
        <f t="shared" si="0"/>
        <v>4282</v>
      </c>
      <c r="M101" s="341"/>
      <c r="N101" s="309"/>
      <c r="O101" s="344">
        <f t="shared" si="1"/>
        <v>2860</v>
      </c>
      <c r="P101" s="344"/>
      <c r="Q101" s="309"/>
      <c r="R101" s="344">
        <f>IF($C$101&lt;6,0,O101*$R$93)</f>
        <v>8580</v>
      </c>
      <c r="S101" s="344"/>
      <c r="T101" s="309"/>
      <c r="U101" s="324">
        <f t="shared" si="2"/>
        <v>2341</v>
      </c>
      <c r="V101" s="324"/>
      <c r="W101" s="309"/>
      <c r="X101" s="324">
        <f>IF($C$101&lt;6,0,U101*$X$93)</f>
        <v>11705</v>
      </c>
      <c r="Y101" s="325"/>
      <c r="Z101" s="326"/>
      <c r="AB101" s="244">
        <f>VLOOKUP('物資購入票償還例'!$C$101,'賦金率'!$B$2:$D$1000,2,FALSE)</f>
        <v>0.04282638</v>
      </c>
      <c r="AC101" s="216"/>
      <c r="AD101" s="217"/>
      <c r="AE101" s="231">
        <f>VLOOKUP('物資購入票償還例'!AH101,'賦金率'!$B$1:$D$1000,2,FALSE)</f>
        <v>0.02860342</v>
      </c>
      <c r="AF101" s="232"/>
      <c r="AG101" s="233"/>
      <c r="AH101" s="213">
        <f>+$R$93*100+$C$101</f>
        <v>324</v>
      </c>
      <c r="AI101" s="223"/>
      <c r="AJ101" s="215">
        <f>VLOOKUP('物資購入票償還例'!$AM$101,'賦金率'!$B$1:$D$1000,2,FALSE)</f>
        <v>0.02341845</v>
      </c>
      <c r="AK101" s="216"/>
      <c r="AL101" s="217"/>
      <c r="AM101" s="213">
        <f>+$X$93*100+$C$101</f>
        <v>524</v>
      </c>
      <c r="AN101" s="214"/>
    </row>
    <row r="102" spans="3:40" ht="19.5" customHeight="1">
      <c r="C102" s="269"/>
      <c r="D102" s="270"/>
      <c r="E102" s="300"/>
      <c r="F102" s="300"/>
      <c r="G102" s="301"/>
      <c r="H102" s="288">
        <v>200000</v>
      </c>
      <c r="I102" s="289"/>
      <c r="J102" s="289"/>
      <c r="K102" s="289"/>
      <c r="L102" s="330">
        <f t="shared" si="0"/>
        <v>8565</v>
      </c>
      <c r="M102" s="330"/>
      <c r="N102" s="289"/>
      <c r="O102" s="343">
        <f t="shared" si="1"/>
        <v>5720</v>
      </c>
      <c r="P102" s="343"/>
      <c r="Q102" s="289"/>
      <c r="R102" s="343">
        <f>IF($C$101&lt;6,0,O102*$R$93)</f>
        <v>17160</v>
      </c>
      <c r="S102" s="343"/>
      <c r="T102" s="289"/>
      <c r="U102" s="313">
        <f t="shared" si="2"/>
        <v>4683</v>
      </c>
      <c r="V102" s="313"/>
      <c r="W102" s="289"/>
      <c r="X102" s="313">
        <f>IF($C$101&lt;6,0,U102*$X$93)</f>
        <v>23415</v>
      </c>
      <c r="Y102" s="314"/>
      <c r="Z102" s="315"/>
      <c r="AB102" s="242">
        <f>VLOOKUP('物資購入票償還例'!$C$101,'賦金率'!$B$2:$D$1000,2,FALSE)</f>
        <v>0.04282638</v>
      </c>
      <c r="AC102" s="219"/>
      <c r="AD102" s="220"/>
      <c r="AE102" s="234">
        <f>VLOOKUP('物資購入票償還例'!AH102,'賦金率'!$B$1:$D$1000,2,FALSE)</f>
        <v>0.02860342</v>
      </c>
      <c r="AF102" s="235"/>
      <c r="AG102" s="236"/>
      <c r="AH102" s="204">
        <f>+$R$93*100+$C$101</f>
        <v>324</v>
      </c>
      <c r="AI102" s="230"/>
      <c r="AJ102" s="218">
        <f>VLOOKUP('物資購入票償還例'!$AM$101,'賦金率'!$B$1:$D$1000,2,FALSE)</f>
        <v>0.02341845</v>
      </c>
      <c r="AK102" s="219"/>
      <c r="AL102" s="220"/>
      <c r="AM102" s="204">
        <f>+$X$93*100+$C$101</f>
        <v>524</v>
      </c>
      <c r="AN102" s="226"/>
    </row>
    <row r="103" spans="3:40" ht="19.5" customHeight="1">
      <c r="C103" s="269"/>
      <c r="D103" s="270"/>
      <c r="E103" s="300"/>
      <c r="F103" s="300"/>
      <c r="G103" s="301"/>
      <c r="H103" s="288">
        <v>500000</v>
      </c>
      <c r="I103" s="289"/>
      <c r="J103" s="289"/>
      <c r="K103" s="289"/>
      <c r="L103" s="330">
        <f t="shared" si="0"/>
        <v>21413</v>
      </c>
      <c r="M103" s="330"/>
      <c r="N103" s="289"/>
      <c r="O103" s="343">
        <f t="shared" si="1"/>
        <v>14301</v>
      </c>
      <c r="P103" s="343"/>
      <c r="Q103" s="289"/>
      <c r="R103" s="343">
        <f>IF($C$101&lt;6,0,O103*$R$93)</f>
        <v>42903</v>
      </c>
      <c r="S103" s="343"/>
      <c r="T103" s="289"/>
      <c r="U103" s="313">
        <f t="shared" si="2"/>
        <v>11709</v>
      </c>
      <c r="V103" s="313"/>
      <c r="W103" s="289"/>
      <c r="X103" s="313">
        <f>IF($C$101&lt;6,0,U103*$X$93)</f>
        <v>58545</v>
      </c>
      <c r="Y103" s="314"/>
      <c r="Z103" s="315"/>
      <c r="AB103" s="242">
        <f>VLOOKUP('物資購入票償還例'!$C$101,'賦金率'!$B$2:$D$1000,2,FALSE)</f>
        <v>0.04282638</v>
      </c>
      <c r="AC103" s="219"/>
      <c r="AD103" s="220"/>
      <c r="AE103" s="234">
        <f>VLOOKUP('物資購入票償還例'!AH103,'賦金率'!$B$1:$D$1000,2,FALSE)</f>
        <v>0.02860342</v>
      </c>
      <c r="AF103" s="235"/>
      <c r="AG103" s="236"/>
      <c r="AH103" s="204">
        <f>+$R$93*100+$C$101</f>
        <v>324</v>
      </c>
      <c r="AI103" s="230"/>
      <c r="AJ103" s="218">
        <f>VLOOKUP('物資購入票償還例'!$AM$101,'賦金率'!$B$1:$D$1000,2,FALSE)</f>
        <v>0.02341845</v>
      </c>
      <c r="AK103" s="219"/>
      <c r="AL103" s="220"/>
      <c r="AM103" s="204">
        <f>+$X$93*100+$C$101</f>
        <v>524</v>
      </c>
      <c r="AN103" s="226"/>
    </row>
    <row r="104" spans="3:40" ht="19.5" customHeight="1">
      <c r="C104" s="285"/>
      <c r="D104" s="286"/>
      <c r="E104" s="296"/>
      <c r="F104" s="296"/>
      <c r="G104" s="297"/>
      <c r="H104" s="290">
        <v>1000000</v>
      </c>
      <c r="I104" s="291"/>
      <c r="J104" s="291"/>
      <c r="K104" s="291"/>
      <c r="L104" s="339">
        <f t="shared" si="0"/>
        <v>42826</v>
      </c>
      <c r="M104" s="339"/>
      <c r="N104" s="291"/>
      <c r="O104" s="345">
        <f t="shared" si="1"/>
        <v>28603</v>
      </c>
      <c r="P104" s="345"/>
      <c r="Q104" s="291"/>
      <c r="R104" s="345">
        <f>IF($C$101&lt;6,0,O104*$R$93)</f>
        <v>85809</v>
      </c>
      <c r="S104" s="345"/>
      <c r="T104" s="291"/>
      <c r="U104" s="318">
        <f t="shared" si="2"/>
        <v>23418</v>
      </c>
      <c r="V104" s="318"/>
      <c r="W104" s="291"/>
      <c r="X104" s="318">
        <f>IF($C$101&lt;6,0,U104*$X$93)</f>
        <v>117090</v>
      </c>
      <c r="Y104" s="320"/>
      <c r="Z104" s="321"/>
      <c r="AB104" s="243">
        <f>VLOOKUP('物資購入票償還例'!$C$101,'賦金率'!$B$2:$D$1000,2,FALSE)</f>
        <v>0.04282638</v>
      </c>
      <c r="AC104" s="225"/>
      <c r="AD104" s="207"/>
      <c r="AE104" s="237">
        <f>VLOOKUP('物資購入票償還例'!AH104,'賦金率'!$B$1:$D$1000,2,FALSE)</f>
        <v>0.02860342</v>
      </c>
      <c r="AF104" s="238"/>
      <c r="AG104" s="239"/>
      <c r="AH104" s="221">
        <f>+$R$93*100+$C$101</f>
        <v>324</v>
      </c>
      <c r="AI104" s="222"/>
      <c r="AJ104" s="224">
        <f>VLOOKUP('物資購入票償還例'!$AM$101,'賦金率'!$B$1:$D$1000,2,FALSE)</f>
        <v>0.02341845</v>
      </c>
      <c r="AK104" s="225"/>
      <c r="AL104" s="207"/>
      <c r="AM104" s="221">
        <f>+$X$93*100+$C$101</f>
        <v>524</v>
      </c>
      <c r="AN104" s="227"/>
    </row>
    <row r="105" spans="3:40" ht="19.5" customHeight="1">
      <c r="C105" s="269">
        <v>36</v>
      </c>
      <c r="D105" s="270"/>
      <c r="E105" s="298" t="s">
        <v>65</v>
      </c>
      <c r="F105" s="298"/>
      <c r="G105" s="299"/>
      <c r="H105" s="306">
        <v>200000</v>
      </c>
      <c r="I105" s="307"/>
      <c r="J105" s="307"/>
      <c r="K105" s="307"/>
      <c r="L105" s="340">
        <f t="shared" si="0"/>
        <v>5785</v>
      </c>
      <c r="M105" s="340"/>
      <c r="N105" s="307"/>
      <c r="O105" s="346">
        <f t="shared" si="1"/>
        <v>3864</v>
      </c>
      <c r="P105" s="346"/>
      <c r="Q105" s="307"/>
      <c r="R105" s="346">
        <f>IF($C$105&lt;6,0,O105*$R$93)</f>
        <v>11592</v>
      </c>
      <c r="S105" s="346"/>
      <c r="T105" s="307"/>
      <c r="U105" s="319">
        <f t="shared" si="2"/>
        <v>3163</v>
      </c>
      <c r="V105" s="319"/>
      <c r="W105" s="307"/>
      <c r="X105" s="319">
        <f>IF($C$105&lt;6,0,U105*$X$93)</f>
        <v>15815</v>
      </c>
      <c r="Y105" s="322"/>
      <c r="Z105" s="323"/>
      <c r="AB105" s="244">
        <f>VLOOKUP('物資購入票償還例'!$C$105,'賦金率'!$B$2:$D$1000,2,FALSE)</f>
        <v>0.02892704</v>
      </c>
      <c r="AC105" s="216"/>
      <c r="AD105" s="217"/>
      <c r="AE105" s="231">
        <f>VLOOKUP('物資購入票償還例'!AH105,'賦金率'!$B$1:$D$1000,2,FALSE)</f>
        <v>0.01932015</v>
      </c>
      <c r="AF105" s="232"/>
      <c r="AG105" s="233"/>
      <c r="AH105" s="213">
        <f>+$R$93*100+$C$105</f>
        <v>336</v>
      </c>
      <c r="AI105" s="223"/>
      <c r="AJ105" s="215">
        <f>VLOOKUP('物資購入票償還例'!$AM$105,'賦金率'!$B$1:$D$1000,2,FALSE)</f>
        <v>0.01581797</v>
      </c>
      <c r="AK105" s="216"/>
      <c r="AL105" s="217"/>
      <c r="AM105" s="213">
        <f>+$X$93*100+$C$105</f>
        <v>536</v>
      </c>
      <c r="AN105" s="214"/>
    </row>
    <row r="106" spans="3:40" ht="19.5" customHeight="1">
      <c r="C106" s="269"/>
      <c r="D106" s="271"/>
      <c r="E106" s="300"/>
      <c r="F106" s="300"/>
      <c r="G106" s="301"/>
      <c r="H106" s="288">
        <v>500000</v>
      </c>
      <c r="I106" s="289"/>
      <c r="J106" s="289"/>
      <c r="K106" s="289"/>
      <c r="L106" s="330">
        <f t="shared" si="0"/>
        <v>14463</v>
      </c>
      <c r="M106" s="330"/>
      <c r="N106" s="289"/>
      <c r="O106" s="343">
        <f t="shared" si="1"/>
        <v>9660</v>
      </c>
      <c r="P106" s="343"/>
      <c r="Q106" s="289"/>
      <c r="R106" s="343">
        <f>IF($C$105&lt;6,0,O106*$R$93)</f>
        <v>28980</v>
      </c>
      <c r="S106" s="343"/>
      <c r="T106" s="289"/>
      <c r="U106" s="313">
        <f t="shared" si="2"/>
        <v>7908</v>
      </c>
      <c r="V106" s="313"/>
      <c r="W106" s="289"/>
      <c r="X106" s="313">
        <f>IF($C$105&lt;6,0,U106*$X$93)</f>
        <v>39540</v>
      </c>
      <c r="Y106" s="314"/>
      <c r="Z106" s="315"/>
      <c r="AB106" s="242">
        <f>VLOOKUP('物資購入票償還例'!$C$105,'賦金率'!$B$2:$D$1000,2,FALSE)</f>
        <v>0.02892704</v>
      </c>
      <c r="AC106" s="219"/>
      <c r="AD106" s="220"/>
      <c r="AE106" s="234">
        <f>VLOOKUP('物資購入票償還例'!AH106,'賦金率'!$B$1:$D$1000,2,FALSE)</f>
        <v>0.01932015</v>
      </c>
      <c r="AF106" s="235"/>
      <c r="AG106" s="236"/>
      <c r="AH106" s="204">
        <f>+$R$93*100+$C$105</f>
        <v>336</v>
      </c>
      <c r="AI106" s="230"/>
      <c r="AJ106" s="218">
        <f>VLOOKUP('物資購入票償還例'!$AM$105,'賦金率'!$B$1:$D$1000,2,FALSE)</f>
        <v>0.01581797</v>
      </c>
      <c r="AK106" s="219"/>
      <c r="AL106" s="220"/>
      <c r="AM106" s="204">
        <f>+$X$93*100+$C$105</f>
        <v>536</v>
      </c>
      <c r="AN106" s="226"/>
    </row>
    <row r="107" spans="3:40" ht="19.5" customHeight="1">
      <c r="C107" s="269"/>
      <c r="D107" s="271"/>
      <c r="E107" s="300"/>
      <c r="F107" s="300"/>
      <c r="G107" s="301"/>
      <c r="H107" s="288">
        <v>1000000</v>
      </c>
      <c r="I107" s="289"/>
      <c r="J107" s="289"/>
      <c r="K107" s="289"/>
      <c r="L107" s="330">
        <f t="shared" si="0"/>
        <v>28927</v>
      </c>
      <c r="M107" s="330"/>
      <c r="N107" s="289"/>
      <c r="O107" s="343">
        <f t="shared" si="1"/>
        <v>19320</v>
      </c>
      <c r="P107" s="343"/>
      <c r="Q107" s="289"/>
      <c r="R107" s="343">
        <f>IF($C$105&lt;6,0,O107*$R$93)</f>
        <v>57960</v>
      </c>
      <c r="S107" s="343"/>
      <c r="T107" s="289"/>
      <c r="U107" s="313">
        <f t="shared" si="2"/>
        <v>15817</v>
      </c>
      <c r="V107" s="313"/>
      <c r="W107" s="289"/>
      <c r="X107" s="313">
        <f>IF($C$105&lt;6,0,U107*$X$93)</f>
        <v>79085</v>
      </c>
      <c r="Y107" s="314"/>
      <c r="Z107" s="315"/>
      <c r="AB107" s="242">
        <f>VLOOKUP('物資購入票償還例'!$C$105,'賦金率'!$B$2:$D$1000,2,FALSE)</f>
        <v>0.02892704</v>
      </c>
      <c r="AC107" s="219"/>
      <c r="AD107" s="220"/>
      <c r="AE107" s="234">
        <f>VLOOKUP('物資購入票償還例'!AH107,'賦金率'!$B$1:$D$1000,2,FALSE)</f>
        <v>0.01932015</v>
      </c>
      <c r="AF107" s="235"/>
      <c r="AG107" s="236"/>
      <c r="AH107" s="204">
        <f>+$R$93*100+$C$105</f>
        <v>336</v>
      </c>
      <c r="AI107" s="230"/>
      <c r="AJ107" s="218">
        <f>VLOOKUP('物資購入票償還例'!$AM$105,'賦金率'!$B$1:$D$1000,2,FALSE)</f>
        <v>0.01581797</v>
      </c>
      <c r="AK107" s="219"/>
      <c r="AL107" s="220"/>
      <c r="AM107" s="204">
        <f>+$X$93*100+$C$105</f>
        <v>536</v>
      </c>
      <c r="AN107" s="226"/>
    </row>
    <row r="108" spans="3:40" ht="19.5" customHeight="1">
      <c r="C108" s="269"/>
      <c r="D108" s="271"/>
      <c r="E108" s="300"/>
      <c r="F108" s="300"/>
      <c r="G108" s="301"/>
      <c r="H108" s="288">
        <v>1500000</v>
      </c>
      <c r="I108" s="289"/>
      <c r="J108" s="289"/>
      <c r="K108" s="289"/>
      <c r="L108" s="330">
        <f t="shared" si="0"/>
        <v>43390</v>
      </c>
      <c r="M108" s="330"/>
      <c r="N108" s="289"/>
      <c r="O108" s="343">
        <f t="shared" si="1"/>
        <v>28980</v>
      </c>
      <c r="P108" s="343"/>
      <c r="Q108" s="289"/>
      <c r="R108" s="343">
        <f>IF($C$105&lt;6,0,O108*$R$93)</f>
        <v>86940</v>
      </c>
      <c r="S108" s="343"/>
      <c r="T108" s="289"/>
      <c r="U108" s="313">
        <f t="shared" si="2"/>
        <v>23726</v>
      </c>
      <c r="V108" s="313"/>
      <c r="W108" s="289"/>
      <c r="X108" s="313">
        <f>IF($C$105&lt;6,0,U108*$X$93)</f>
        <v>118630</v>
      </c>
      <c r="Y108" s="314"/>
      <c r="Z108" s="315"/>
      <c r="AB108" s="242">
        <f>VLOOKUP('物資購入票償還例'!$C$105,'賦金率'!$B$2:$D$1000,2,FALSE)</f>
        <v>0.02892704</v>
      </c>
      <c r="AC108" s="219"/>
      <c r="AD108" s="220"/>
      <c r="AE108" s="234">
        <f>VLOOKUP('物資購入票償還例'!AH108,'賦金率'!$B$1:$D$1000,2,FALSE)</f>
        <v>0.01932015</v>
      </c>
      <c r="AF108" s="235"/>
      <c r="AG108" s="236"/>
      <c r="AH108" s="204">
        <f>+$R$93*100+$C$105</f>
        <v>336</v>
      </c>
      <c r="AI108" s="230"/>
      <c r="AJ108" s="218">
        <f>VLOOKUP('物資購入票償還例'!$AM$105,'賦金率'!$B$1:$D$1000,2,FALSE)</f>
        <v>0.01581797</v>
      </c>
      <c r="AK108" s="219"/>
      <c r="AL108" s="220"/>
      <c r="AM108" s="204">
        <f>+$X$93*100+$C$105</f>
        <v>536</v>
      </c>
      <c r="AN108" s="226"/>
    </row>
    <row r="109" spans="3:40" ht="19.5" customHeight="1">
      <c r="C109" s="269"/>
      <c r="D109" s="270"/>
      <c r="E109" s="302"/>
      <c r="F109" s="302"/>
      <c r="G109" s="303"/>
      <c r="H109" s="310">
        <v>2000000</v>
      </c>
      <c r="I109" s="311"/>
      <c r="J109" s="311"/>
      <c r="K109" s="311"/>
      <c r="L109" s="352">
        <f t="shared" si="0"/>
        <v>57854</v>
      </c>
      <c r="M109" s="352"/>
      <c r="N109" s="311"/>
      <c r="O109" s="347">
        <f t="shared" si="1"/>
        <v>38640</v>
      </c>
      <c r="P109" s="347"/>
      <c r="Q109" s="311"/>
      <c r="R109" s="347">
        <f>IF($C$105&lt;6,0,O109*$R$93)</f>
        <v>115920</v>
      </c>
      <c r="S109" s="347"/>
      <c r="T109" s="311"/>
      <c r="U109" s="327">
        <f t="shared" si="2"/>
        <v>31635</v>
      </c>
      <c r="V109" s="327"/>
      <c r="W109" s="311"/>
      <c r="X109" s="327">
        <f>IF($C$105&lt;6,0,U109*$X$93)</f>
        <v>158175</v>
      </c>
      <c r="Y109" s="328"/>
      <c r="Z109" s="329"/>
      <c r="AB109" s="243">
        <f>VLOOKUP('物資購入票償還例'!$C$105,'賦金率'!$B$2:$D$1000,2,FALSE)</f>
        <v>0.02892704</v>
      </c>
      <c r="AC109" s="225"/>
      <c r="AD109" s="207"/>
      <c r="AE109" s="237">
        <f>VLOOKUP('物資購入票償還例'!AH109,'賦金率'!$B$1:$D$1000,2,FALSE)</f>
        <v>0.01932015</v>
      </c>
      <c r="AF109" s="238"/>
      <c r="AG109" s="239"/>
      <c r="AH109" s="221">
        <f>+$R$93*100+$C$105</f>
        <v>336</v>
      </c>
      <c r="AI109" s="222"/>
      <c r="AJ109" s="224">
        <f>VLOOKUP('物資購入票償還例'!$AM$105,'賦金率'!$B$1:$D$1000,2,FALSE)</f>
        <v>0.01581797</v>
      </c>
      <c r="AK109" s="225"/>
      <c r="AL109" s="207"/>
      <c r="AM109" s="221">
        <f>+$X$93*100+$C$105</f>
        <v>536</v>
      </c>
      <c r="AN109" s="227"/>
    </row>
    <row r="110" spans="3:40" ht="19.5" customHeight="1">
      <c r="C110" s="412">
        <v>48</v>
      </c>
      <c r="D110" s="413"/>
      <c r="E110" s="294" t="s">
        <v>65</v>
      </c>
      <c r="F110" s="294"/>
      <c r="G110" s="295"/>
      <c r="H110" s="308">
        <v>300000</v>
      </c>
      <c r="I110" s="309"/>
      <c r="J110" s="309"/>
      <c r="K110" s="309"/>
      <c r="L110" s="341">
        <f t="shared" si="0"/>
        <v>6593</v>
      </c>
      <c r="M110" s="341"/>
      <c r="N110" s="309"/>
      <c r="O110" s="344">
        <f t="shared" si="1"/>
        <v>4404</v>
      </c>
      <c r="P110" s="344"/>
      <c r="Q110" s="309"/>
      <c r="R110" s="344">
        <f aca="true" t="shared" si="3" ref="R110:R116">IF($C$110&lt;6,0,O110*$R$93)</f>
        <v>13212</v>
      </c>
      <c r="S110" s="344"/>
      <c r="T110" s="309"/>
      <c r="U110" s="324">
        <f t="shared" si="2"/>
        <v>3605</v>
      </c>
      <c r="V110" s="324"/>
      <c r="W110" s="309"/>
      <c r="X110" s="324">
        <f aca="true" t="shared" si="4" ref="X110:X116">IF($C$110&lt;6,0,U110*$X$93)</f>
        <v>18025</v>
      </c>
      <c r="Y110" s="325"/>
      <c r="Z110" s="326"/>
      <c r="AB110" s="244">
        <f>VLOOKUP('物資購入票償還例'!$C$110,'賦金率'!$B$2:$D$1000,2,FALSE)</f>
        <v>0.0219798</v>
      </c>
      <c r="AC110" s="216"/>
      <c r="AD110" s="217"/>
      <c r="AE110" s="231">
        <f>VLOOKUP('物資購入票償還例'!AH110,'賦金率'!$B$1:$D$1000,2,FALSE)</f>
        <v>0.01468014</v>
      </c>
      <c r="AF110" s="232"/>
      <c r="AG110" s="233"/>
      <c r="AH110" s="213">
        <f aca="true" t="shared" si="5" ref="AH110:AH115">+$R$93*100+$C$110</f>
        <v>348</v>
      </c>
      <c r="AI110" s="223"/>
      <c r="AJ110" s="215">
        <f>VLOOKUP('物資購入票償還例'!$AM$110,'賦金率'!$B$1:$D$1000,2,FALSE)</f>
        <v>0.01201906</v>
      </c>
      <c r="AK110" s="216"/>
      <c r="AL110" s="217"/>
      <c r="AM110" s="213">
        <f aca="true" t="shared" si="6" ref="AM110:AM115">+$X$93*100+$C$110</f>
        <v>548</v>
      </c>
      <c r="AN110" s="214"/>
    </row>
    <row r="111" spans="3:53" ht="19.5" customHeight="1">
      <c r="C111" s="414"/>
      <c r="D111" s="415"/>
      <c r="E111" s="300"/>
      <c r="F111" s="300"/>
      <c r="G111" s="301"/>
      <c r="H111" s="288">
        <v>1000000</v>
      </c>
      <c r="I111" s="289"/>
      <c r="J111" s="289"/>
      <c r="K111" s="289"/>
      <c r="L111" s="330">
        <f t="shared" si="0"/>
        <v>21979</v>
      </c>
      <c r="M111" s="330"/>
      <c r="N111" s="289"/>
      <c r="O111" s="343">
        <f t="shared" si="1"/>
        <v>14680</v>
      </c>
      <c r="P111" s="343"/>
      <c r="Q111" s="289"/>
      <c r="R111" s="343">
        <f t="shared" si="3"/>
        <v>44040</v>
      </c>
      <c r="S111" s="343"/>
      <c r="T111" s="289"/>
      <c r="U111" s="313">
        <f t="shared" si="2"/>
        <v>12019</v>
      </c>
      <c r="V111" s="313"/>
      <c r="W111" s="289"/>
      <c r="X111" s="313">
        <f t="shared" si="4"/>
        <v>60095</v>
      </c>
      <c r="Y111" s="314"/>
      <c r="Z111" s="315"/>
      <c r="AB111" s="242">
        <f>VLOOKUP('物資購入票償還例'!$C$110,'賦金率'!$B$2:$D$1000,2,FALSE)</f>
        <v>0.0219798</v>
      </c>
      <c r="AC111" s="219"/>
      <c r="AD111" s="220"/>
      <c r="AE111" s="234">
        <f>VLOOKUP('物資購入票償還例'!AH111,'賦金率'!$B$1:$D$1000,2,FALSE)</f>
        <v>0.01468014</v>
      </c>
      <c r="AF111" s="235"/>
      <c r="AG111" s="236"/>
      <c r="AH111" s="204">
        <f t="shared" si="5"/>
        <v>348</v>
      </c>
      <c r="AI111" s="230"/>
      <c r="AJ111" s="218">
        <f>VLOOKUP('物資購入票償還例'!$AM$110,'賦金率'!$B$1:$D$1000,2,FALSE)</f>
        <v>0.01201906</v>
      </c>
      <c r="AK111" s="219"/>
      <c r="AL111" s="220"/>
      <c r="AM111" s="204">
        <f t="shared" si="6"/>
        <v>548</v>
      </c>
      <c r="AN111" s="226"/>
      <c r="AP111" s="250" t="s">
        <v>101</v>
      </c>
      <c r="AQ111" s="251"/>
      <c r="AR111" s="251"/>
      <c r="AS111" s="251"/>
      <c r="AT111" s="252" t="s">
        <v>102</v>
      </c>
      <c r="AU111" s="251"/>
      <c r="AV111" s="251"/>
      <c r="AW111" s="251"/>
      <c r="AX111" s="205" t="s">
        <v>52</v>
      </c>
      <c r="AY111" s="205"/>
      <c r="AZ111" s="205"/>
      <c r="BA111" s="203"/>
    </row>
    <row r="112" spans="3:53" ht="19.5" customHeight="1">
      <c r="C112" s="414"/>
      <c r="D112" s="415"/>
      <c r="E112" s="300"/>
      <c r="F112" s="300"/>
      <c r="G112" s="301"/>
      <c r="H112" s="288">
        <v>1500000</v>
      </c>
      <c r="I112" s="289"/>
      <c r="J112" s="289"/>
      <c r="K112" s="289"/>
      <c r="L112" s="330">
        <f t="shared" si="0"/>
        <v>32969</v>
      </c>
      <c r="M112" s="330"/>
      <c r="N112" s="289"/>
      <c r="O112" s="343">
        <f t="shared" si="1"/>
        <v>22020</v>
      </c>
      <c r="P112" s="343"/>
      <c r="Q112" s="289"/>
      <c r="R112" s="343">
        <f t="shared" si="3"/>
        <v>66060</v>
      </c>
      <c r="S112" s="343"/>
      <c r="T112" s="289"/>
      <c r="U112" s="313">
        <f t="shared" si="2"/>
        <v>18028</v>
      </c>
      <c r="V112" s="313"/>
      <c r="W112" s="289"/>
      <c r="X112" s="313">
        <f t="shared" si="4"/>
        <v>90140</v>
      </c>
      <c r="Y112" s="314"/>
      <c r="Z112" s="315"/>
      <c r="AB112" s="242">
        <f>VLOOKUP('物資購入票償還例'!$C$110,'賦金率'!$B$2:$D$1000,2,FALSE)</f>
        <v>0.0219798</v>
      </c>
      <c r="AC112" s="219"/>
      <c r="AD112" s="220"/>
      <c r="AE112" s="234">
        <f>VLOOKUP('物資購入票償還例'!AH112,'賦金率'!$B$1:$D$1000,2,FALSE)</f>
        <v>0.01468014</v>
      </c>
      <c r="AF112" s="235"/>
      <c r="AG112" s="236"/>
      <c r="AH112" s="204">
        <f t="shared" si="5"/>
        <v>348</v>
      </c>
      <c r="AI112" s="230"/>
      <c r="AJ112" s="218">
        <f>VLOOKUP('物資購入票償還例'!$AM$110,'賦金率'!$B$1:$D$1000,2,FALSE)</f>
        <v>0.01201906</v>
      </c>
      <c r="AK112" s="219"/>
      <c r="AL112" s="220"/>
      <c r="AM112" s="204">
        <f t="shared" si="6"/>
        <v>548</v>
      </c>
      <c r="AN112" s="226"/>
      <c r="AP112" s="152" t="s">
        <v>82</v>
      </c>
      <c r="AQ112" s="228" t="s">
        <v>16</v>
      </c>
      <c r="AR112" s="229"/>
      <c r="AS112" s="229"/>
      <c r="AT112" s="150" t="s">
        <v>82</v>
      </c>
      <c r="AU112" s="228" t="s">
        <v>16</v>
      </c>
      <c r="AV112" s="228"/>
      <c r="AW112" s="229"/>
      <c r="AX112" s="153" t="s">
        <v>82</v>
      </c>
      <c r="AY112" s="208"/>
      <c r="AZ112" s="208"/>
      <c r="BA112" s="209"/>
    </row>
    <row r="113" spans="3:53" ht="19.5" customHeight="1">
      <c r="C113" s="414"/>
      <c r="D113" s="415"/>
      <c r="E113" s="300"/>
      <c r="F113" s="300"/>
      <c r="G113" s="301"/>
      <c r="H113" s="288">
        <v>2000000</v>
      </c>
      <c r="I113" s="289"/>
      <c r="J113" s="289"/>
      <c r="K113" s="289"/>
      <c r="L113" s="330">
        <f t="shared" si="0"/>
        <v>43959</v>
      </c>
      <c r="M113" s="330"/>
      <c r="N113" s="289"/>
      <c r="O113" s="343">
        <f t="shared" si="1"/>
        <v>29360</v>
      </c>
      <c r="P113" s="343"/>
      <c r="Q113" s="289"/>
      <c r="R113" s="343">
        <f t="shared" si="3"/>
        <v>88080</v>
      </c>
      <c r="S113" s="343"/>
      <c r="T113" s="289"/>
      <c r="U113" s="313">
        <f t="shared" si="2"/>
        <v>24038</v>
      </c>
      <c r="V113" s="313"/>
      <c r="W113" s="289"/>
      <c r="X113" s="313">
        <f t="shared" si="4"/>
        <v>120190</v>
      </c>
      <c r="Y113" s="314"/>
      <c r="Z113" s="315"/>
      <c r="AB113" s="242">
        <f>VLOOKUP('物資購入票償還例'!$C$110,'賦金率'!$B$2:$D$1000,2,FALSE)</f>
        <v>0.0219798</v>
      </c>
      <c r="AC113" s="219"/>
      <c r="AD113" s="220"/>
      <c r="AE113" s="234">
        <f>VLOOKUP('物資購入票償還例'!AH113,'賦金率'!$B$1:$D$1000,2,FALSE)</f>
        <v>0.01468014</v>
      </c>
      <c r="AF113" s="235"/>
      <c r="AG113" s="236"/>
      <c r="AH113" s="204">
        <f t="shared" si="5"/>
        <v>348</v>
      </c>
      <c r="AI113" s="230"/>
      <c r="AJ113" s="218">
        <f>VLOOKUP('物資購入票償還例'!$AM$110,'賦金率'!$B$1:$D$1000,2,FALSE)</f>
        <v>0.01201906</v>
      </c>
      <c r="AK113" s="219"/>
      <c r="AL113" s="220"/>
      <c r="AM113" s="204">
        <f t="shared" si="6"/>
        <v>548</v>
      </c>
      <c r="AN113" s="226"/>
      <c r="AP113" s="152">
        <v>6</v>
      </c>
      <c r="AQ113" s="248">
        <f>'賦金率'!$C$91</f>
        <v>0.11217723</v>
      </c>
      <c r="AR113" s="229"/>
      <c r="AS113" s="229"/>
      <c r="AT113" s="150">
        <v>6</v>
      </c>
      <c r="AU113" s="248">
        <f>'賦金率'!$C$175</f>
        <v>0.09184277</v>
      </c>
      <c r="AV113" s="248"/>
      <c r="AW113" s="229"/>
      <c r="AX113" s="154">
        <v>6</v>
      </c>
      <c r="AY113" s="240">
        <v>0.16795703</v>
      </c>
      <c r="AZ113" s="229"/>
      <c r="BA113" s="241"/>
    </row>
    <row r="114" spans="3:53" ht="19.5" customHeight="1">
      <c r="C114" s="414"/>
      <c r="D114" s="415"/>
      <c r="E114" s="300"/>
      <c r="F114" s="300"/>
      <c r="G114" s="301"/>
      <c r="H114" s="288">
        <v>2500000</v>
      </c>
      <c r="I114" s="289"/>
      <c r="J114" s="289"/>
      <c r="K114" s="289"/>
      <c r="L114" s="330">
        <f t="shared" si="0"/>
        <v>54949</v>
      </c>
      <c r="M114" s="330"/>
      <c r="N114" s="289"/>
      <c r="O114" s="343">
        <f t="shared" si="1"/>
        <v>36700</v>
      </c>
      <c r="P114" s="343"/>
      <c r="Q114" s="289"/>
      <c r="R114" s="343">
        <f t="shared" si="3"/>
        <v>110100</v>
      </c>
      <c r="S114" s="343"/>
      <c r="T114" s="289"/>
      <c r="U114" s="313">
        <f t="shared" si="2"/>
        <v>30047</v>
      </c>
      <c r="V114" s="313"/>
      <c r="W114" s="289"/>
      <c r="X114" s="313">
        <f t="shared" si="4"/>
        <v>150235</v>
      </c>
      <c r="Y114" s="314"/>
      <c r="Z114" s="315"/>
      <c r="AB114" s="242">
        <f>VLOOKUP('物資購入票償還例'!$C$110,'賦金率'!$B$2:$D$1000,2,FALSE)</f>
        <v>0.0219798</v>
      </c>
      <c r="AC114" s="219"/>
      <c r="AD114" s="220"/>
      <c r="AE114" s="234">
        <f>VLOOKUP('物資購入票償還例'!AH114,'賦金率'!$B$1:$D$1000,2,FALSE)</f>
        <v>0.01468014</v>
      </c>
      <c r="AF114" s="235"/>
      <c r="AG114" s="236"/>
      <c r="AH114" s="204">
        <f t="shared" si="5"/>
        <v>348</v>
      </c>
      <c r="AI114" s="230"/>
      <c r="AJ114" s="218">
        <f>VLOOKUP('物資購入票償還例'!$AM$110,'賦金率'!$B$1:$D$1000,2,FALSE)</f>
        <v>0.01201906</v>
      </c>
      <c r="AK114" s="219"/>
      <c r="AL114" s="220"/>
      <c r="AM114" s="204">
        <f t="shared" si="6"/>
        <v>548</v>
      </c>
      <c r="AN114" s="226"/>
      <c r="AP114" s="152">
        <v>12</v>
      </c>
      <c r="AQ114" s="248">
        <f>'賦金率'!$C$97</f>
        <v>0.05645973</v>
      </c>
      <c r="AR114" s="229"/>
      <c r="AS114" s="229"/>
      <c r="AT114" s="150">
        <v>12</v>
      </c>
      <c r="AU114" s="248">
        <f>'賦金率'!$C$181</f>
        <v>0.04622523</v>
      </c>
      <c r="AV114" s="248"/>
      <c r="AW114" s="229"/>
      <c r="AX114" s="154">
        <v>12</v>
      </c>
      <c r="AY114" s="240">
        <v>0.08453416</v>
      </c>
      <c r="AZ114" s="229"/>
      <c r="BA114" s="241"/>
    </row>
    <row r="115" spans="3:53" ht="19.5" customHeight="1">
      <c r="C115" s="416"/>
      <c r="D115" s="417"/>
      <c r="E115" s="296"/>
      <c r="F115" s="296"/>
      <c r="G115" s="297"/>
      <c r="H115" s="290">
        <v>3000000</v>
      </c>
      <c r="I115" s="291"/>
      <c r="J115" s="291"/>
      <c r="K115" s="291"/>
      <c r="L115" s="339">
        <f t="shared" si="0"/>
        <v>65939</v>
      </c>
      <c r="M115" s="339"/>
      <c r="N115" s="291"/>
      <c r="O115" s="345">
        <f t="shared" si="1"/>
        <v>44040</v>
      </c>
      <c r="P115" s="345"/>
      <c r="Q115" s="291"/>
      <c r="R115" s="345">
        <f t="shared" si="3"/>
        <v>132120</v>
      </c>
      <c r="S115" s="345"/>
      <c r="T115" s="291"/>
      <c r="U115" s="318">
        <f t="shared" si="2"/>
        <v>36057</v>
      </c>
      <c r="V115" s="318"/>
      <c r="W115" s="291"/>
      <c r="X115" s="318">
        <f t="shared" si="4"/>
        <v>180285</v>
      </c>
      <c r="Y115" s="320"/>
      <c r="Z115" s="321"/>
      <c r="AB115" s="243">
        <f>VLOOKUP('物資購入票償還例'!$C$110,'賦金率'!$B$2:$D$1000,2,FALSE)</f>
        <v>0.0219798</v>
      </c>
      <c r="AC115" s="225"/>
      <c r="AD115" s="207"/>
      <c r="AE115" s="237">
        <f>VLOOKUP('物資購入票償還例'!AH115,'賦金率'!$B$1:$D$1000,2,FALSE)</f>
        <v>0.01468014</v>
      </c>
      <c r="AF115" s="238"/>
      <c r="AG115" s="239"/>
      <c r="AH115" s="221">
        <f t="shared" si="5"/>
        <v>348</v>
      </c>
      <c r="AI115" s="222"/>
      <c r="AJ115" s="224">
        <f>VLOOKUP('物資購入票償還例'!$AM$110,'賦金率'!$B$1:$D$1000,2,FALSE)</f>
        <v>0.01201906</v>
      </c>
      <c r="AK115" s="225"/>
      <c r="AL115" s="207"/>
      <c r="AM115" s="221">
        <f t="shared" si="6"/>
        <v>548</v>
      </c>
      <c r="AN115" s="227"/>
      <c r="AP115" s="152">
        <v>18</v>
      </c>
      <c r="AQ115" s="248">
        <f>'賦金率'!$C$103</f>
        <v>0.03788831</v>
      </c>
      <c r="AR115" s="229"/>
      <c r="AS115" s="229"/>
      <c r="AT115" s="150">
        <v>18</v>
      </c>
      <c r="AU115" s="248">
        <f>'賦金率'!$C$187</f>
        <v>0.03102027</v>
      </c>
      <c r="AV115" s="248"/>
      <c r="AW115" s="229"/>
      <c r="AX115" s="154">
        <v>18</v>
      </c>
      <c r="AY115" s="240">
        <v>0.05672817</v>
      </c>
      <c r="AZ115" s="229"/>
      <c r="BA115" s="241"/>
    </row>
    <row r="116" spans="3:53" ht="19.5" customHeight="1">
      <c r="C116" s="412">
        <v>60</v>
      </c>
      <c r="D116" s="413"/>
      <c r="E116" s="294" t="s">
        <v>65</v>
      </c>
      <c r="F116" s="294"/>
      <c r="G116" s="295"/>
      <c r="H116" s="308">
        <v>300000</v>
      </c>
      <c r="I116" s="309"/>
      <c r="J116" s="309"/>
      <c r="K116" s="309"/>
      <c r="L116" s="341">
        <f t="shared" si="0"/>
        <v>5344</v>
      </c>
      <c r="M116" s="341"/>
      <c r="N116" s="309"/>
      <c r="O116" s="344">
        <f t="shared" si="1"/>
        <v>3569</v>
      </c>
      <c r="P116" s="344"/>
      <c r="Q116" s="309"/>
      <c r="R116" s="344">
        <f t="shared" si="3"/>
        <v>10707</v>
      </c>
      <c r="S116" s="344"/>
      <c r="T116" s="309"/>
      <c r="U116" s="324">
        <f t="shared" si="2"/>
        <v>2922</v>
      </c>
      <c r="V116" s="324"/>
      <c r="W116" s="309"/>
      <c r="X116" s="324">
        <f t="shared" si="4"/>
        <v>14610</v>
      </c>
      <c r="Y116" s="325"/>
      <c r="Z116" s="326"/>
      <c r="AB116" s="244">
        <f>VLOOKUP('物資購入票償還例'!$C$116,'賦金率'!$B$2:$D$1000,2,FALSE)</f>
        <v>0.0178134</v>
      </c>
      <c r="AC116" s="216"/>
      <c r="AD116" s="217"/>
      <c r="AE116" s="231">
        <f>VLOOKUP('物資購入票償還例'!AH116,'賦金率'!$B$1:$D$1000,2,FALSE)</f>
        <v>0.01189743</v>
      </c>
      <c r="AF116" s="232"/>
      <c r="AG116" s="233"/>
      <c r="AH116" s="213">
        <f aca="true" t="shared" si="7" ref="AH116:AH121">+$R$93*100+$C$116</f>
        <v>360</v>
      </c>
      <c r="AI116" s="223"/>
      <c r="AJ116" s="215">
        <f>VLOOKUP('物資購入票償還例'!$AM$116,'賦金率'!$B$1:$D$1000,2,FALSE)</f>
        <v>0.00974078</v>
      </c>
      <c r="AK116" s="216"/>
      <c r="AL116" s="217"/>
      <c r="AM116" s="213">
        <f aca="true" t="shared" si="8" ref="AM116:AM121">+$X$93*100+$C$116</f>
        <v>560</v>
      </c>
      <c r="AN116" s="214"/>
      <c r="AP116" s="152">
        <v>24</v>
      </c>
      <c r="AQ116" s="248">
        <f>'賦金率'!$C$109</f>
        <v>0.02860342</v>
      </c>
      <c r="AR116" s="229"/>
      <c r="AS116" s="229"/>
      <c r="AT116" s="150">
        <v>24</v>
      </c>
      <c r="AU116" s="248">
        <f>'賦金率'!$C$193</f>
        <v>0.02341845</v>
      </c>
      <c r="AV116" s="248"/>
      <c r="AW116" s="229"/>
      <c r="AX116" s="154">
        <v>24</v>
      </c>
      <c r="AY116" s="240">
        <v>0.04282638</v>
      </c>
      <c r="AZ116" s="229"/>
      <c r="BA116" s="241"/>
    </row>
    <row r="117" spans="3:53" ht="19.5" customHeight="1">
      <c r="C117" s="414"/>
      <c r="D117" s="415"/>
      <c r="E117" s="300"/>
      <c r="F117" s="300"/>
      <c r="G117" s="301"/>
      <c r="H117" s="288">
        <v>1000000</v>
      </c>
      <c r="I117" s="289"/>
      <c r="J117" s="289"/>
      <c r="K117" s="289"/>
      <c r="L117" s="330">
        <f aca="true" t="shared" si="9" ref="L117:L125">ROUNDDOWN(AB117*H117,0)</f>
        <v>17813</v>
      </c>
      <c r="M117" s="330"/>
      <c r="N117" s="289"/>
      <c r="O117" s="343">
        <f aca="true" t="shared" si="10" ref="O117:O125">ROUNDDOWN(H117*AE117,0)</f>
        <v>11897</v>
      </c>
      <c r="P117" s="343"/>
      <c r="Q117" s="289"/>
      <c r="R117" s="343">
        <f aca="true" t="shared" si="11" ref="R117:R125">IF($C$110&lt;6,0,O117*$R$93)</f>
        <v>35691</v>
      </c>
      <c r="S117" s="343"/>
      <c r="T117" s="289"/>
      <c r="U117" s="313">
        <f aca="true" t="shared" si="12" ref="U117:U125">ROUNDDOWN(H117*AJ117,0)</f>
        <v>9740</v>
      </c>
      <c r="V117" s="313"/>
      <c r="W117" s="289"/>
      <c r="X117" s="313">
        <f aca="true" t="shared" si="13" ref="X117:X125">IF($C$110&lt;6,0,U117*$X$93)</f>
        <v>48700</v>
      </c>
      <c r="Y117" s="314"/>
      <c r="Z117" s="315"/>
      <c r="AB117" s="242">
        <f>VLOOKUP('物資購入票償還例'!$C$116,'賦金率'!$B$2:$D$1000,2,FALSE)</f>
        <v>0.0178134</v>
      </c>
      <c r="AC117" s="219"/>
      <c r="AD117" s="220"/>
      <c r="AE117" s="234">
        <f>VLOOKUP('物資購入票償還例'!AH117,'賦金率'!$B$1:$D$1000,2,FALSE)</f>
        <v>0.01189743</v>
      </c>
      <c r="AF117" s="235"/>
      <c r="AG117" s="236"/>
      <c r="AH117" s="204">
        <f t="shared" si="7"/>
        <v>360</v>
      </c>
      <c r="AI117" s="230"/>
      <c r="AJ117" s="218">
        <f>VLOOKUP('物資購入票償還例'!$AM$116,'賦金率'!$B$1:$D$1000,2,FALSE)</f>
        <v>0.00974078</v>
      </c>
      <c r="AK117" s="219"/>
      <c r="AL117" s="220"/>
      <c r="AM117" s="204">
        <f t="shared" si="8"/>
        <v>560</v>
      </c>
      <c r="AN117" s="226"/>
      <c r="AP117" s="152">
        <v>30</v>
      </c>
      <c r="AQ117" s="248">
        <f>'賦金率'!$C$115</f>
        <v>0.02303313</v>
      </c>
      <c r="AR117" s="229"/>
      <c r="AS117" s="229"/>
      <c r="AT117" s="150">
        <v>30</v>
      </c>
      <c r="AU117" s="248">
        <f>'賦金率'!$C$199</f>
        <v>0.0188579</v>
      </c>
      <c r="AV117" s="248"/>
      <c r="AW117" s="229"/>
      <c r="AX117" s="154">
        <v>30</v>
      </c>
      <c r="AY117" s="240">
        <v>0.03448629</v>
      </c>
      <c r="AZ117" s="229"/>
      <c r="BA117" s="241"/>
    </row>
    <row r="118" spans="3:53" ht="19.5" customHeight="1">
      <c r="C118" s="414"/>
      <c r="D118" s="415"/>
      <c r="E118" s="300"/>
      <c r="F118" s="300"/>
      <c r="G118" s="301"/>
      <c r="H118" s="288">
        <v>1500000</v>
      </c>
      <c r="I118" s="289"/>
      <c r="J118" s="289"/>
      <c r="K118" s="289"/>
      <c r="L118" s="330">
        <f t="shared" si="9"/>
        <v>26720</v>
      </c>
      <c r="M118" s="330"/>
      <c r="N118" s="289"/>
      <c r="O118" s="343">
        <f t="shared" si="10"/>
        <v>17846</v>
      </c>
      <c r="P118" s="343"/>
      <c r="Q118" s="289"/>
      <c r="R118" s="343">
        <f t="shared" si="11"/>
        <v>53538</v>
      </c>
      <c r="S118" s="343"/>
      <c r="T118" s="289"/>
      <c r="U118" s="313">
        <f t="shared" si="12"/>
        <v>14611</v>
      </c>
      <c r="V118" s="313"/>
      <c r="W118" s="289"/>
      <c r="X118" s="313">
        <f t="shared" si="13"/>
        <v>73055</v>
      </c>
      <c r="Y118" s="314"/>
      <c r="Z118" s="315"/>
      <c r="AB118" s="242">
        <f>VLOOKUP('物資購入票償還例'!$C$116,'賦金率'!$B$2:$D$1000,2,FALSE)</f>
        <v>0.0178134</v>
      </c>
      <c r="AC118" s="219"/>
      <c r="AD118" s="220"/>
      <c r="AE118" s="234">
        <f>VLOOKUP('物資購入票償還例'!AH118,'賦金率'!$B$1:$D$1000,2,FALSE)</f>
        <v>0.01189743</v>
      </c>
      <c r="AF118" s="235"/>
      <c r="AG118" s="236"/>
      <c r="AH118" s="204">
        <f t="shared" si="7"/>
        <v>360</v>
      </c>
      <c r="AI118" s="230"/>
      <c r="AJ118" s="218">
        <f>VLOOKUP('物資購入票償還例'!$AM$116,'賦金率'!$B$1:$D$1000,2,FALSE)</f>
        <v>0.00974078</v>
      </c>
      <c r="AK118" s="219"/>
      <c r="AL118" s="220"/>
      <c r="AM118" s="204">
        <f t="shared" si="8"/>
        <v>560</v>
      </c>
      <c r="AN118" s="226"/>
      <c r="AP118" s="152">
        <v>36</v>
      </c>
      <c r="AQ118" s="248">
        <f>'賦金率'!$C$121</f>
        <v>0.01932015</v>
      </c>
      <c r="AR118" s="229"/>
      <c r="AS118" s="229"/>
      <c r="AT118" s="150">
        <v>36</v>
      </c>
      <c r="AU118" s="248">
        <f>'賦金率'!$C$205</f>
        <v>0.01581797</v>
      </c>
      <c r="AV118" s="248"/>
      <c r="AW118" s="229"/>
      <c r="AX118" s="154">
        <v>36</v>
      </c>
      <c r="AY118" s="240">
        <v>0.02892704</v>
      </c>
      <c r="AZ118" s="229"/>
      <c r="BA118" s="241"/>
    </row>
    <row r="119" spans="3:53" ht="19.5" customHeight="1">
      <c r="C119" s="414"/>
      <c r="D119" s="415"/>
      <c r="E119" s="300"/>
      <c r="F119" s="300"/>
      <c r="G119" s="301"/>
      <c r="H119" s="288">
        <v>2000000</v>
      </c>
      <c r="I119" s="289"/>
      <c r="J119" s="289"/>
      <c r="K119" s="289"/>
      <c r="L119" s="330">
        <f t="shared" si="9"/>
        <v>35626</v>
      </c>
      <c r="M119" s="330"/>
      <c r="N119" s="289"/>
      <c r="O119" s="343">
        <f t="shared" si="10"/>
        <v>23794</v>
      </c>
      <c r="P119" s="343"/>
      <c r="Q119" s="289"/>
      <c r="R119" s="343">
        <f t="shared" si="11"/>
        <v>71382</v>
      </c>
      <c r="S119" s="343"/>
      <c r="T119" s="289"/>
      <c r="U119" s="313">
        <f t="shared" si="12"/>
        <v>19481</v>
      </c>
      <c r="V119" s="313"/>
      <c r="W119" s="289"/>
      <c r="X119" s="313">
        <f t="shared" si="13"/>
        <v>97405</v>
      </c>
      <c r="Y119" s="314"/>
      <c r="Z119" s="315"/>
      <c r="AB119" s="242">
        <f>VLOOKUP('物資購入票償還例'!$C$116,'賦金率'!$B$2:$D$1000,2,FALSE)</f>
        <v>0.0178134</v>
      </c>
      <c r="AC119" s="219"/>
      <c r="AD119" s="220"/>
      <c r="AE119" s="234">
        <f>VLOOKUP('物資購入票償還例'!AH119,'賦金率'!$B$1:$D$1000,2,FALSE)</f>
        <v>0.01189743</v>
      </c>
      <c r="AF119" s="235"/>
      <c r="AG119" s="236"/>
      <c r="AH119" s="204">
        <f t="shared" si="7"/>
        <v>360</v>
      </c>
      <c r="AI119" s="230"/>
      <c r="AJ119" s="218">
        <f>VLOOKUP('物資購入票償還例'!$AM$116,'賦金率'!$B$1:$D$1000,2,FALSE)</f>
        <v>0.00974078</v>
      </c>
      <c r="AK119" s="219"/>
      <c r="AL119" s="220"/>
      <c r="AM119" s="204">
        <f t="shared" si="8"/>
        <v>560</v>
      </c>
      <c r="AN119" s="226"/>
      <c r="AP119" s="152">
        <v>42</v>
      </c>
      <c r="AQ119" s="248">
        <f>'賦金率'!$C$127</f>
        <v>0.01666848</v>
      </c>
      <c r="AR119" s="229"/>
      <c r="AS119" s="229"/>
      <c r="AT119" s="150">
        <v>42</v>
      </c>
      <c r="AU119" s="248">
        <f>'賦金率'!$C$211</f>
        <v>0.01364697</v>
      </c>
      <c r="AV119" s="248"/>
      <c r="AW119" s="229"/>
      <c r="AX119" s="154">
        <v>42</v>
      </c>
      <c r="AY119" s="240">
        <v>0.02495684</v>
      </c>
      <c r="AZ119" s="229"/>
      <c r="BA119" s="241"/>
    </row>
    <row r="120" spans="3:53" ht="19.5" customHeight="1">
      <c r="C120" s="414"/>
      <c r="D120" s="415"/>
      <c r="E120" s="300"/>
      <c r="F120" s="300"/>
      <c r="G120" s="301"/>
      <c r="H120" s="288">
        <v>2500000</v>
      </c>
      <c r="I120" s="289"/>
      <c r="J120" s="289"/>
      <c r="K120" s="289"/>
      <c r="L120" s="330">
        <f t="shared" si="9"/>
        <v>44533</v>
      </c>
      <c r="M120" s="330"/>
      <c r="N120" s="289"/>
      <c r="O120" s="343">
        <f t="shared" si="10"/>
        <v>29743</v>
      </c>
      <c r="P120" s="343"/>
      <c r="Q120" s="289"/>
      <c r="R120" s="343">
        <f t="shared" si="11"/>
        <v>89229</v>
      </c>
      <c r="S120" s="343"/>
      <c r="T120" s="289"/>
      <c r="U120" s="313">
        <f t="shared" si="12"/>
        <v>24351</v>
      </c>
      <c r="V120" s="313"/>
      <c r="W120" s="289"/>
      <c r="X120" s="313">
        <f t="shared" si="13"/>
        <v>121755</v>
      </c>
      <c r="Y120" s="314"/>
      <c r="Z120" s="315"/>
      <c r="AB120" s="242">
        <f>VLOOKUP('物資購入票償還例'!$C$116,'賦金率'!$B$2:$D$1000,2,FALSE)</f>
        <v>0.0178134</v>
      </c>
      <c r="AC120" s="219"/>
      <c r="AD120" s="220"/>
      <c r="AE120" s="234">
        <f>VLOOKUP('物資購入票償還例'!AH120,'賦金率'!$B$1:$D$1000,2,FALSE)</f>
        <v>0.01189743</v>
      </c>
      <c r="AF120" s="235"/>
      <c r="AG120" s="236"/>
      <c r="AH120" s="204">
        <f t="shared" si="7"/>
        <v>360</v>
      </c>
      <c r="AI120" s="230"/>
      <c r="AJ120" s="218">
        <f>VLOOKUP('物資購入票償還例'!$AM$116,'賦金率'!$B$1:$D$1000,2,FALSE)</f>
        <v>0.00974078</v>
      </c>
      <c r="AK120" s="219"/>
      <c r="AL120" s="220"/>
      <c r="AM120" s="204">
        <f t="shared" si="8"/>
        <v>560</v>
      </c>
      <c r="AN120" s="226"/>
      <c r="AP120" s="152">
        <v>48</v>
      </c>
      <c r="AQ120" s="248">
        <f>'賦金率'!$C$133</f>
        <v>0.01468014</v>
      </c>
      <c r="AR120" s="229"/>
      <c r="AS120" s="229"/>
      <c r="AT120" s="150">
        <v>48</v>
      </c>
      <c r="AU120" s="248">
        <f>'賦金率'!$C$217</f>
        <v>0.01201906</v>
      </c>
      <c r="AV120" s="248"/>
      <c r="AW120" s="229"/>
      <c r="AX120" s="154">
        <v>48</v>
      </c>
      <c r="AY120" s="240">
        <v>0.0219798</v>
      </c>
      <c r="AZ120" s="229"/>
      <c r="BA120" s="241"/>
    </row>
    <row r="121" spans="3:53" ht="19.5" customHeight="1">
      <c r="C121" s="416"/>
      <c r="D121" s="417"/>
      <c r="E121" s="296"/>
      <c r="F121" s="296"/>
      <c r="G121" s="297"/>
      <c r="H121" s="290">
        <v>3000000</v>
      </c>
      <c r="I121" s="291"/>
      <c r="J121" s="291"/>
      <c r="K121" s="291"/>
      <c r="L121" s="339">
        <f t="shared" si="9"/>
        <v>53440</v>
      </c>
      <c r="M121" s="339"/>
      <c r="N121" s="291"/>
      <c r="O121" s="345">
        <f t="shared" si="10"/>
        <v>35692</v>
      </c>
      <c r="P121" s="345"/>
      <c r="Q121" s="291"/>
      <c r="R121" s="345">
        <f t="shared" si="11"/>
        <v>107076</v>
      </c>
      <c r="S121" s="345"/>
      <c r="T121" s="291"/>
      <c r="U121" s="318">
        <f t="shared" si="12"/>
        <v>29222</v>
      </c>
      <c r="V121" s="318"/>
      <c r="W121" s="291"/>
      <c r="X121" s="318">
        <f t="shared" si="13"/>
        <v>146110</v>
      </c>
      <c r="Y121" s="320"/>
      <c r="Z121" s="321"/>
      <c r="AB121" s="243">
        <f>VLOOKUP('物資購入票償還例'!$C$116,'賦金率'!$B$2:$D$1000,2,FALSE)</f>
        <v>0.0178134</v>
      </c>
      <c r="AC121" s="225"/>
      <c r="AD121" s="207"/>
      <c r="AE121" s="237">
        <f>VLOOKUP('物資購入票償還例'!AH121,'賦金率'!$B$1:$D$1000,2,FALSE)</f>
        <v>0.01189743</v>
      </c>
      <c r="AF121" s="238"/>
      <c r="AG121" s="239"/>
      <c r="AH121" s="221">
        <f t="shared" si="7"/>
        <v>360</v>
      </c>
      <c r="AI121" s="222"/>
      <c r="AJ121" s="224">
        <f>VLOOKUP('物資購入票償還例'!$AM$116,'賦金率'!$B$1:$D$1000,2,FALSE)</f>
        <v>0.00974078</v>
      </c>
      <c r="AK121" s="225"/>
      <c r="AL121" s="207"/>
      <c r="AM121" s="221">
        <f t="shared" si="8"/>
        <v>560</v>
      </c>
      <c r="AN121" s="227"/>
      <c r="AP121" s="152">
        <v>54</v>
      </c>
      <c r="AQ121" s="248">
        <f>'賦金率'!$C$139</f>
        <v>0.01313401</v>
      </c>
      <c r="AR121" s="229"/>
      <c r="AS121" s="229"/>
      <c r="AT121" s="150">
        <v>54</v>
      </c>
      <c r="AU121" s="248">
        <f>'賦金率'!$C$223</f>
        <v>0.0107532</v>
      </c>
      <c r="AV121" s="248"/>
      <c r="AW121" s="229"/>
      <c r="AX121" s="154">
        <v>54</v>
      </c>
      <c r="AY121" s="240">
        <v>0.01966486</v>
      </c>
      <c r="AZ121" s="229"/>
      <c r="BA121" s="241"/>
    </row>
    <row r="122" spans="3:53" ht="19.5" customHeight="1">
      <c r="C122" s="283">
        <v>72</v>
      </c>
      <c r="D122" s="284"/>
      <c r="E122" s="294" t="s">
        <v>65</v>
      </c>
      <c r="F122" s="294"/>
      <c r="G122" s="295"/>
      <c r="H122" s="308">
        <v>300000</v>
      </c>
      <c r="I122" s="309"/>
      <c r="J122" s="309"/>
      <c r="K122" s="309"/>
      <c r="L122" s="341">
        <f t="shared" si="9"/>
        <v>4511</v>
      </c>
      <c r="M122" s="341"/>
      <c r="N122" s="309"/>
      <c r="O122" s="344">
        <f t="shared" si="10"/>
        <v>3013</v>
      </c>
      <c r="P122" s="344"/>
      <c r="Q122" s="309"/>
      <c r="R122" s="344">
        <f t="shared" si="11"/>
        <v>9039</v>
      </c>
      <c r="S122" s="344"/>
      <c r="T122" s="309"/>
      <c r="U122" s="324">
        <f t="shared" si="12"/>
        <v>2466</v>
      </c>
      <c r="V122" s="324"/>
      <c r="W122" s="309"/>
      <c r="X122" s="324">
        <f t="shared" si="13"/>
        <v>12330</v>
      </c>
      <c r="Y122" s="325"/>
      <c r="Z122" s="326"/>
      <c r="AB122" s="244">
        <f>VLOOKUP('物資購入票償還例'!$C$122,'賦金率'!$B$2:$D$1000,2,FALSE)</f>
        <v>0.01503742</v>
      </c>
      <c r="AC122" s="216"/>
      <c r="AD122" s="217"/>
      <c r="AE122" s="231">
        <f>VLOOKUP('物資購入票償還例'!AH122,'賦金率'!$B$1:$D$1000,2,FALSE)</f>
        <v>0.01004338</v>
      </c>
      <c r="AF122" s="232"/>
      <c r="AG122" s="233"/>
      <c r="AH122" s="213">
        <f aca="true" t="shared" si="14" ref="AH122:AH127">+$R$93*100+$C$122</f>
        <v>372</v>
      </c>
      <c r="AI122" s="223"/>
      <c r="AJ122" s="215">
        <f>VLOOKUP('物資購入票償還例'!$AM$122,'賦金率'!$B$1:$D$1000,2,FALSE)</f>
        <v>0.00822281</v>
      </c>
      <c r="AK122" s="216"/>
      <c r="AL122" s="217"/>
      <c r="AM122" s="213">
        <f aca="true" t="shared" si="15" ref="AM122:AM127">+$X$93*100+$C$122</f>
        <v>572</v>
      </c>
      <c r="AN122" s="214"/>
      <c r="AP122" s="152">
        <v>60</v>
      </c>
      <c r="AQ122" s="248">
        <f>'賦金率'!$C$145</f>
        <v>0.01189743</v>
      </c>
      <c r="AR122" s="229"/>
      <c r="AS122" s="229"/>
      <c r="AT122" s="150">
        <v>60</v>
      </c>
      <c r="AU122" s="248">
        <f>'賦金率'!$C$229</f>
        <v>0.00974078</v>
      </c>
      <c r="AV122" s="248"/>
      <c r="AW122" s="229"/>
      <c r="AX122" s="154">
        <v>60</v>
      </c>
      <c r="AY122" s="240">
        <v>0.0178134</v>
      </c>
      <c r="AZ122" s="229"/>
      <c r="BA122" s="241"/>
    </row>
    <row r="123" spans="3:53" ht="19.5" customHeight="1">
      <c r="C123" s="269"/>
      <c r="D123" s="270"/>
      <c r="E123" s="300"/>
      <c r="F123" s="300"/>
      <c r="G123" s="301"/>
      <c r="H123" s="288">
        <v>1000000</v>
      </c>
      <c r="I123" s="289"/>
      <c r="J123" s="289"/>
      <c r="K123" s="289"/>
      <c r="L123" s="330">
        <f t="shared" si="9"/>
        <v>15037</v>
      </c>
      <c r="M123" s="330"/>
      <c r="N123" s="289"/>
      <c r="O123" s="343">
        <f t="shared" si="10"/>
        <v>10043</v>
      </c>
      <c r="P123" s="343"/>
      <c r="Q123" s="289"/>
      <c r="R123" s="343">
        <f t="shared" si="11"/>
        <v>30129</v>
      </c>
      <c r="S123" s="343"/>
      <c r="T123" s="289"/>
      <c r="U123" s="313">
        <f t="shared" si="12"/>
        <v>8222</v>
      </c>
      <c r="V123" s="313"/>
      <c r="W123" s="289"/>
      <c r="X123" s="313">
        <f t="shared" si="13"/>
        <v>41110</v>
      </c>
      <c r="Y123" s="314"/>
      <c r="Z123" s="315"/>
      <c r="AB123" s="242">
        <f>VLOOKUP('物資購入票償還例'!$C$122,'賦金率'!$B$2:$D$1000,2,FALSE)</f>
        <v>0.01503742</v>
      </c>
      <c r="AC123" s="219"/>
      <c r="AD123" s="220"/>
      <c r="AE123" s="234">
        <f>VLOOKUP('物資購入票償還例'!AH123,'賦金率'!$B$1:$D$1000,2,FALSE)</f>
        <v>0.01004338</v>
      </c>
      <c r="AF123" s="235"/>
      <c r="AG123" s="236"/>
      <c r="AH123" s="204">
        <f t="shared" si="14"/>
        <v>372</v>
      </c>
      <c r="AI123" s="230"/>
      <c r="AJ123" s="218">
        <f>VLOOKUP('物資購入票償還例'!$AM$122,'賦金率'!$B$1:$D$1000,2,FALSE)</f>
        <v>0.00822281</v>
      </c>
      <c r="AK123" s="219"/>
      <c r="AL123" s="220"/>
      <c r="AM123" s="204">
        <f t="shared" si="15"/>
        <v>572</v>
      </c>
      <c r="AN123" s="226"/>
      <c r="AP123" s="152">
        <v>66</v>
      </c>
      <c r="AQ123" s="248">
        <f>'賦金率'!$C$151</f>
        <v>0.01088598</v>
      </c>
      <c r="AR123" s="229"/>
      <c r="AS123" s="229"/>
      <c r="AT123" s="150">
        <v>66</v>
      </c>
      <c r="AU123" s="248">
        <f>'賦金率'!$C$235</f>
        <v>0.00891267</v>
      </c>
      <c r="AV123" s="248"/>
      <c r="AW123" s="229"/>
      <c r="AX123" s="154">
        <v>66</v>
      </c>
      <c r="AY123" s="240">
        <v>0.01629901</v>
      </c>
      <c r="AZ123" s="229"/>
      <c r="BA123" s="241"/>
    </row>
    <row r="124" spans="3:53" ht="19.5" customHeight="1">
      <c r="C124" s="269"/>
      <c r="D124" s="270"/>
      <c r="E124" s="300"/>
      <c r="F124" s="300"/>
      <c r="G124" s="301"/>
      <c r="H124" s="288">
        <v>1500000</v>
      </c>
      <c r="I124" s="289"/>
      <c r="J124" s="289"/>
      <c r="K124" s="289"/>
      <c r="L124" s="330">
        <f t="shared" si="9"/>
        <v>22556</v>
      </c>
      <c r="M124" s="330"/>
      <c r="N124" s="289"/>
      <c r="O124" s="343">
        <f t="shared" si="10"/>
        <v>15065</v>
      </c>
      <c r="P124" s="343"/>
      <c r="Q124" s="289"/>
      <c r="R124" s="343">
        <f t="shared" si="11"/>
        <v>45195</v>
      </c>
      <c r="S124" s="343"/>
      <c r="T124" s="289"/>
      <c r="U124" s="313">
        <f t="shared" si="12"/>
        <v>12334</v>
      </c>
      <c r="V124" s="313"/>
      <c r="W124" s="289"/>
      <c r="X124" s="313">
        <f t="shared" si="13"/>
        <v>61670</v>
      </c>
      <c r="Y124" s="314"/>
      <c r="Z124" s="315"/>
      <c r="AB124" s="242">
        <f>VLOOKUP('物資購入票償還例'!$C$122,'賦金率'!$B$2:$D$1000,2,FALSE)</f>
        <v>0.01503742</v>
      </c>
      <c r="AC124" s="219"/>
      <c r="AD124" s="220"/>
      <c r="AE124" s="234">
        <f>VLOOKUP('物資購入票償還例'!AH124,'賦金率'!$B$1:$D$1000,2,FALSE)</f>
        <v>0.01004338</v>
      </c>
      <c r="AF124" s="235"/>
      <c r="AG124" s="236"/>
      <c r="AH124" s="204">
        <f t="shared" si="14"/>
        <v>372</v>
      </c>
      <c r="AI124" s="230"/>
      <c r="AJ124" s="218">
        <f>VLOOKUP('物資購入票償還例'!$AM$122,'賦金率'!$B$1:$D$1000,2,FALSE)</f>
        <v>0.00822281</v>
      </c>
      <c r="AK124" s="219"/>
      <c r="AL124" s="220"/>
      <c r="AM124" s="204">
        <f t="shared" si="15"/>
        <v>572</v>
      </c>
      <c r="AN124" s="226"/>
      <c r="AP124" s="152">
        <v>72</v>
      </c>
      <c r="AQ124" s="248">
        <f>'賦金率'!$C$157</f>
        <v>0.01004338</v>
      </c>
      <c r="AR124" s="229"/>
      <c r="AS124" s="229"/>
      <c r="AT124" s="150">
        <v>72</v>
      </c>
      <c r="AU124" s="248">
        <f>'賦金率'!$C$241</f>
        <v>0.00822281</v>
      </c>
      <c r="AV124" s="248"/>
      <c r="AW124" s="229"/>
      <c r="AX124" s="154">
        <v>72</v>
      </c>
      <c r="AY124" s="240">
        <v>0.01503742</v>
      </c>
      <c r="AZ124" s="229"/>
      <c r="BA124" s="241"/>
    </row>
    <row r="125" spans="3:53" ht="19.5" customHeight="1">
      <c r="C125" s="269"/>
      <c r="D125" s="270"/>
      <c r="E125" s="300"/>
      <c r="F125" s="300"/>
      <c r="G125" s="301"/>
      <c r="H125" s="288">
        <v>2000000</v>
      </c>
      <c r="I125" s="289"/>
      <c r="J125" s="289"/>
      <c r="K125" s="289"/>
      <c r="L125" s="330">
        <f t="shared" si="9"/>
        <v>30074</v>
      </c>
      <c r="M125" s="330"/>
      <c r="N125" s="289"/>
      <c r="O125" s="343">
        <f t="shared" si="10"/>
        <v>20086</v>
      </c>
      <c r="P125" s="343"/>
      <c r="Q125" s="289"/>
      <c r="R125" s="343">
        <f t="shared" si="11"/>
        <v>60258</v>
      </c>
      <c r="S125" s="343"/>
      <c r="T125" s="289"/>
      <c r="U125" s="313">
        <f t="shared" si="12"/>
        <v>16445</v>
      </c>
      <c r="V125" s="313"/>
      <c r="W125" s="289"/>
      <c r="X125" s="313">
        <f t="shared" si="13"/>
        <v>82225</v>
      </c>
      <c r="Y125" s="314"/>
      <c r="Z125" s="315"/>
      <c r="AB125" s="242">
        <f>VLOOKUP('物資購入票償還例'!$C$122,'賦金率'!$B$2:$D$1000,2,FALSE)</f>
        <v>0.01503742</v>
      </c>
      <c r="AC125" s="219"/>
      <c r="AD125" s="220"/>
      <c r="AE125" s="234">
        <f>VLOOKUP('物資購入票償還例'!AH125,'賦金率'!$B$1:$D$1000,2,FALSE)</f>
        <v>0.01004338</v>
      </c>
      <c r="AF125" s="235"/>
      <c r="AG125" s="236"/>
      <c r="AH125" s="204">
        <f t="shared" si="14"/>
        <v>372</v>
      </c>
      <c r="AI125" s="230"/>
      <c r="AJ125" s="218">
        <f>VLOOKUP('物資購入票償還例'!$AM$122,'賦金率'!$B$1:$D$1000,2,FALSE)</f>
        <v>0.00822281</v>
      </c>
      <c r="AK125" s="219"/>
      <c r="AL125" s="220"/>
      <c r="AM125" s="204">
        <f t="shared" si="15"/>
        <v>572</v>
      </c>
      <c r="AN125" s="226"/>
      <c r="AP125" s="152">
        <v>78</v>
      </c>
      <c r="AQ125" s="248">
        <f>'賦金率'!$C$163</f>
        <v>0.00933065</v>
      </c>
      <c r="AR125" s="229"/>
      <c r="AS125" s="229"/>
      <c r="AT125" s="150">
        <v>78</v>
      </c>
      <c r="AU125" s="248">
        <f>'賦金率'!$C$247</f>
        <v>0.00763928</v>
      </c>
      <c r="AV125" s="248"/>
      <c r="AW125" s="229"/>
      <c r="AX125" s="154">
        <v>78</v>
      </c>
      <c r="AY125" s="240">
        <v>0.0139703</v>
      </c>
      <c r="AZ125" s="229"/>
      <c r="BA125" s="241"/>
    </row>
    <row r="126" spans="3:53" ht="19.5" customHeight="1">
      <c r="C126" s="269"/>
      <c r="D126" s="270"/>
      <c r="E126" s="300"/>
      <c r="F126" s="300"/>
      <c r="G126" s="301"/>
      <c r="H126" s="288">
        <v>2500000</v>
      </c>
      <c r="I126" s="289"/>
      <c r="J126" s="289"/>
      <c r="K126" s="289"/>
      <c r="L126" s="330">
        <f aca="true" t="shared" si="16" ref="L126:L133">ROUNDDOWN(AB126*H126,0)</f>
        <v>37593</v>
      </c>
      <c r="M126" s="330"/>
      <c r="N126" s="289"/>
      <c r="O126" s="343">
        <f aca="true" t="shared" si="17" ref="O126:O133">ROUNDDOWN(H126*AE126,0)</f>
        <v>25108</v>
      </c>
      <c r="P126" s="343"/>
      <c r="Q126" s="289"/>
      <c r="R126" s="343">
        <f>IF($C$122&lt;6,0,O126*$R$93)</f>
        <v>75324</v>
      </c>
      <c r="S126" s="343"/>
      <c r="T126" s="289"/>
      <c r="U126" s="313">
        <f aca="true" t="shared" si="18" ref="U126:U133">ROUNDDOWN(H126*AJ126,0)</f>
        <v>20557</v>
      </c>
      <c r="V126" s="313"/>
      <c r="W126" s="289"/>
      <c r="X126" s="313">
        <f>IF($C$122&lt;6,0,U126*$X$93)</f>
        <v>102785</v>
      </c>
      <c r="Y126" s="314"/>
      <c r="Z126" s="315"/>
      <c r="AB126" s="242">
        <f>VLOOKUP('物資購入票償還例'!$C$122,'賦金率'!$B$2:$D$1000,2,FALSE)</f>
        <v>0.01503742</v>
      </c>
      <c r="AC126" s="219"/>
      <c r="AD126" s="220"/>
      <c r="AE126" s="234">
        <f>VLOOKUP('物資購入票償還例'!AH126,'賦金率'!$B$1:$D$1000,2,FALSE)</f>
        <v>0.01004338</v>
      </c>
      <c r="AF126" s="235"/>
      <c r="AG126" s="236"/>
      <c r="AH126" s="204">
        <f t="shared" si="14"/>
        <v>372</v>
      </c>
      <c r="AI126" s="230"/>
      <c r="AJ126" s="218">
        <f>VLOOKUP('物資購入票償還例'!$AM$122,'賦金率'!$B$1:$D$1000,2,FALSE)</f>
        <v>0.00822281</v>
      </c>
      <c r="AK126" s="219"/>
      <c r="AL126" s="220"/>
      <c r="AM126" s="204">
        <f t="shared" si="15"/>
        <v>572</v>
      </c>
      <c r="AN126" s="226"/>
      <c r="AP126" s="155">
        <v>84</v>
      </c>
      <c r="AQ126" s="249">
        <f>'賦金率'!$C$169</f>
        <v>0.00871998</v>
      </c>
      <c r="AR126" s="246"/>
      <c r="AS126" s="246"/>
      <c r="AT126" s="156">
        <v>84</v>
      </c>
      <c r="AU126" s="249">
        <f>'賦金率'!$C$253</f>
        <v>0.0071393</v>
      </c>
      <c r="AV126" s="249"/>
      <c r="AW126" s="246"/>
      <c r="AX126" s="157">
        <v>84</v>
      </c>
      <c r="AY126" s="245">
        <v>0.01305596</v>
      </c>
      <c r="AZ126" s="246"/>
      <c r="BA126" s="247"/>
    </row>
    <row r="127" spans="3:40" ht="19.5" customHeight="1">
      <c r="C127" s="285"/>
      <c r="D127" s="286"/>
      <c r="E127" s="296"/>
      <c r="F127" s="296"/>
      <c r="G127" s="297"/>
      <c r="H127" s="290">
        <v>3000000</v>
      </c>
      <c r="I127" s="291"/>
      <c r="J127" s="291"/>
      <c r="K127" s="291"/>
      <c r="L127" s="339">
        <f t="shared" si="16"/>
        <v>45112</v>
      </c>
      <c r="M127" s="339"/>
      <c r="N127" s="291"/>
      <c r="O127" s="345">
        <f t="shared" si="17"/>
        <v>30130</v>
      </c>
      <c r="P127" s="345"/>
      <c r="Q127" s="291"/>
      <c r="R127" s="345">
        <f>IF($C$122&lt;6,0,O127*$R$93)</f>
        <v>90390</v>
      </c>
      <c r="S127" s="345"/>
      <c r="T127" s="291"/>
      <c r="U127" s="318">
        <f t="shared" si="18"/>
        <v>24668</v>
      </c>
      <c r="V127" s="318"/>
      <c r="W127" s="291"/>
      <c r="X127" s="318">
        <f>IF($C$122&lt;6,0,U127*$X$93)</f>
        <v>123340</v>
      </c>
      <c r="Y127" s="320"/>
      <c r="Z127" s="321"/>
      <c r="AB127" s="243">
        <f>VLOOKUP('物資購入票償還例'!$C$122,'賦金率'!$B$2:$D$1000,2,FALSE)</f>
        <v>0.01503742</v>
      </c>
      <c r="AC127" s="225"/>
      <c r="AD127" s="207"/>
      <c r="AE127" s="237">
        <f>VLOOKUP('物資購入票償還例'!AH127,'賦金率'!$B$1:$D$1000,2,FALSE)</f>
        <v>0.01004338</v>
      </c>
      <c r="AF127" s="238"/>
      <c r="AG127" s="239"/>
      <c r="AH127" s="221">
        <f t="shared" si="14"/>
        <v>372</v>
      </c>
      <c r="AI127" s="222"/>
      <c r="AJ127" s="224">
        <f>VLOOKUP('物資購入票償還例'!$AM$122,'賦金率'!$B$1:$D$1000,2,FALSE)</f>
        <v>0.00822281</v>
      </c>
      <c r="AK127" s="225"/>
      <c r="AL127" s="207"/>
      <c r="AM127" s="221">
        <f t="shared" si="15"/>
        <v>572</v>
      </c>
      <c r="AN127" s="227"/>
    </row>
    <row r="128" spans="3:40" ht="19.5" customHeight="1">
      <c r="C128" s="269">
        <v>84</v>
      </c>
      <c r="D128" s="270"/>
      <c r="E128" s="298" t="s">
        <v>65</v>
      </c>
      <c r="F128" s="298"/>
      <c r="G128" s="299"/>
      <c r="H128" s="306">
        <v>300000</v>
      </c>
      <c r="I128" s="307"/>
      <c r="J128" s="307"/>
      <c r="K128" s="307"/>
      <c r="L128" s="340">
        <f t="shared" si="16"/>
        <v>3916</v>
      </c>
      <c r="M128" s="340"/>
      <c r="N128" s="307"/>
      <c r="O128" s="346">
        <f t="shared" si="17"/>
        <v>2615</v>
      </c>
      <c r="P128" s="346"/>
      <c r="Q128" s="307"/>
      <c r="R128" s="346">
        <f aca="true" t="shared" si="19" ref="R128:R133">IF($C$128&lt;6,0,O128*$R$93)</f>
        <v>7845</v>
      </c>
      <c r="S128" s="346"/>
      <c r="T128" s="307"/>
      <c r="U128" s="319">
        <f t="shared" si="18"/>
        <v>2141</v>
      </c>
      <c r="V128" s="319"/>
      <c r="W128" s="307"/>
      <c r="X128" s="319">
        <f aca="true" t="shared" si="20" ref="X128:X133">IF($C$128&lt;6,0,U128*$X$93)</f>
        <v>10705</v>
      </c>
      <c r="Y128" s="322"/>
      <c r="Z128" s="323"/>
      <c r="AB128" s="244">
        <f>VLOOKUP('物資購入票償還例'!$C$128,'賦金率'!$B$2:$D$1000,2,FALSE)</f>
        <v>0.01305596</v>
      </c>
      <c r="AC128" s="216"/>
      <c r="AD128" s="217"/>
      <c r="AE128" s="231">
        <f>VLOOKUP('物資購入票償還例'!AH128,'賦金率'!$B$1:$D$1000,2,FALSE)</f>
        <v>0.00871998</v>
      </c>
      <c r="AF128" s="232"/>
      <c r="AG128" s="233"/>
      <c r="AH128" s="213">
        <f aca="true" t="shared" si="21" ref="AH128:AH133">+$R$93*100+$C$128</f>
        <v>384</v>
      </c>
      <c r="AI128" s="223"/>
      <c r="AJ128" s="215">
        <f>VLOOKUP('物資購入票償還例'!$AM$128,'賦金率'!$B$1:$D$1000,2,FALSE)</f>
        <v>0.0071393</v>
      </c>
      <c r="AK128" s="216"/>
      <c r="AL128" s="217"/>
      <c r="AM128" s="213">
        <f aca="true" t="shared" si="22" ref="AM128:AM133">+$X$93*100+$C$128</f>
        <v>584</v>
      </c>
      <c r="AN128" s="214"/>
    </row>
    <row r="129" spans="3:40" ht="19.5" customHeight="1">
      <c r="C129" s="269"/>
      <c r="D129" s="271"/>
      <c r="E129" s="300"/>
      <c r="F129" s="300"/>
      <c r="G129" s="301"/>
      <c r="H129" s="288">
        <v>1000000</v>
      </c>
      <c r="I129" s="289"/>
      <c r="J129" s="289"/>
      <c r="K129" s="289"/>
      <c r="L129" s="330">
        <f t="shared" si="16"/>
        <v>13055</v>
      </c>
      <c r="M129" s="330"/>
      <c r="N129" s="289"/>
      <c r="O129" s="343">
        <f t="shared" si="17"/>
        <v>8719</v>
      </c>
      <c r="P129" s="343"/>
      <c r="Q129" s="289"/>
      <c r="R129" s="343">
        <f t="shared" si="19"/>
        <v>26157</v>
      </c>
      <c r="S129" s="343"/>
      <c r="T129" s="289"/>
      <c r="U129" s="313">
        <f t="shared" si="18"/>
        <v>7139</v>
      </c>
      <c r="V129" s="313"/>
      <c r="W129" s="289"/>
      <c r="X129" s="313">
        <f t="shared" si="20"/>
        <v>35695</v>
      </c>
      <c r="Y129" s="314"/>
      <c r="Z129" s="315"/>
      <c r="AB129" s="242">
        <f>VLOOKUP('物資購入票償還例'!$C$128,'賦金率'!$B$2:$D$1000,2,FALSE)</f>
        <v>0.01305596</v>
      </c>
      <c r="AC129" s="219"/>
      <c r="AD129" s="220"/>
      <c r="AE129" s="234">
        <f>VLOOKUP('物資購入票償還例'!AH129,'賦金率'!$B$1:$D$1000,2,FALSE)</f>
        <v>0.00871998</v>
      </c>
      <c r="AF129" s="235"/>
      <c r="AG129" s="236"/>
      <c r="AH129" s="204">
        <f t="shared" si="21"/>
        <v>384</v>
      </c>
      <c r="AI129" s="230"/>
      <c r="AJ129" s="218">
        <f>VLOOKUP('物資購入票償還例'!$AM$128,'賦金率'!$B$1:$D$1000,2,FALSE)</f>
        <v>0.0071393</v>
      </c>
      <c r="AK129" s="219"/>
      <c r="AL129" s="220"/>
      <c r="AM129" s="204">
        <f t="shared" si="22"/>
        <v>584</v>
      </c>
      <c r="AN129" s="226"/>
    </row>
    <row r="130" spans="3:40" ht="19.5" customHeight="1">
      <c r="C130" s="269"/>
      <c r="D130" s="271"/>
      <c r="E130" s="300"/>
      <c r="F130" s="300"/>
      <c r="G130" s="301"/>
      <c r="H130" s="288">
        <v>1500000</v>
      </c>
      <c r="I130" s="289"/>
      <c r="J130" s="289"/>
      <c r="K130" s="289"/>
      <c r="L130" s="330">
        <f t="shared" si="16"/>
        <v>19583</v>
      </c>
      <c r="M130" s="330"/>
      <c r="N130" s="289"/>
      <c r="O130" s="343">
        <f t="shared" si="17"/>
        <v>13079</v>
      </c>
      <c r="P130" s="343"/>
      <c r="Q130" s="289"/>
      <c r="R130" s="343">
        <f t="shared" si="19"/>
        <v>39237</v>
      </c>
      <c r="S130" s="343"/>
      <c r="T130" s="289"/>
      <c r="U130" s="313">
        <f t="shared" si="18"/>
        <v>10708</v>
      </c>
      <c r="V130" s="313"/>
      <c r="W130" s="289"/>
      <c r="X130" s="313">
        <f t="shared" si="20"/>
        <v>53540</v>
      </c>
      <c r="Y130" s="314"/>
      <c r="Z130" s="315"/>
      <c r="AB130" s="242">
        <f>VLOOKUP('物資購入票償還例'!$C$128,'賦金率'!$B$2:$D$1000,2,FALSE)</f>
        <v>0.01305596</v>
      </c>
      <c r="AC130" s="219"/>
      <c r="AD130" s="220"/>
      <c r="AE130" s="234">
        <f>VLOOKUP('物資購入票償還例'!AH130,'賦金率'!$B$1:$D$1000,2,FALSE)</f>
        <v>0.00871998</v>
      </c>
      <c r="AF130" s="235"/>
      <c r="AG130" s="236"/>
      <c r="AH130" s="204">
        <f t="shared" si="21"/>
        <v>384</v>
      </c>
      <c r="AI130" s="230"/>
      <c r="AJ130" s="218">
        <f>VLOOKUP('物資購入票償還例'!$AM$128,'賦金率'!$B$1:$D$1000,2,FALSE)</f>
        <v>0.0071393</v>
      </c>
      <c r="AK130" s="219"/>
      <c r="AL130" s="220"/>
      <c r="AM130" s="204">
        <f t="shared" si="22"/>
        <v>584</v>
      </c>
      <c r="AN130" s="226"/>
    </row>
    <row r="131" spans="3:40" ht="19.5" customHeight="1">
      <c r="C131" s="269"/>
      <c r="D131" s="271"/>
      <c r="E131" s="300"/>
      <c r="F131" s="300"/>
      <c r="G131" s="301"/>
      <c r="H131" s="288">
        <v>2000000</v>
      </c>
      <c r="I131" s="289"/>
      <c r="J131" s="289"/>
      <c r="K131" s="289"/>
      <c r="L131" s="330">
        <f t="shared" si="16"/>
        <v>26111</v>
      </c>
      <c r="M131" s="330"/>
      <c r="N131" s="289"/>
      <c r="O131" s="343">
        <f t="shared" si="17"/>
        <v>17439</v>
      </c>
      <c r="P131" s="343"/>
      <c r="Q131" s="289"/>
      <c r="R131" s="343">
        <f t="shared" si="19"/>
        <v>52317</v>
      </c>
      <c r="S131" s="343"/>
      <c r="T131" s="289"/>
      <c r="U131" s="313">
        <f t="shared" si="18"/>
        <v>14278</v>
      </c>
      <c r="V131" s="313"/>
      <c r="W131" s="289"/>
      <c r="X131" s="313">
        <f t="shared" si="20"/>
        <v>71390</v>
      </c>
      <c r="Y131" s="314"/>
      <c r="Z131" s="315"/>
      <c r="AB131" s="242">
        <f>VLOOKUP('物資購入票償還例'!$C$128,'賦金率'!$B$2:$D$1000,2,FALSE)</f>
        <v>0.01305596</v>
      </c>
      <c r="AC131" s="219"/>
      <c r="AD131" s="220"/>
      <c r="AE131" s="234">
        <f>VLOOKUP('物資購入票償還例'!AH131,'賦金率'!$B$1:$D$1000,2,FALSE)</f>
        <v>0.00871998</v>
      </c>
      <c r="AF131" s="235"/>
      <c r="AG131" s="236"/>
      <c r="AH131" s="204">
        <f t="shared" si="21"/>
        <v>384</v>
      </c>
      <c r="AI131" s="230"/>
      <c r="AJ131" s="218">
        <f>VLOOKUP('物資購入票償還例'!$AM$128,'賦金率'!$B$1:$D$1000,2,FALSE)</f>
        <v>0.0071393</v>
      </c>
      <c r="AK131" s="219"/>
      <c r="AL131" s="220"/>
      <c r="AM131" s="204">
        <f t="shared" si="22"/>
        <v>584</v>
      </c>
      <c r="AN131" s="226"/>
    </row>
    <row r="132" spans="3:40" ht="19.5" customHeight="1">
      <c r="C132" s="269"/>
      <c r="D132" s="271"/>
      <c r="E132" s="300"/>
      <c r="F132" s="300"/>
      <c r="G132" s="301"/>
      <c r="H132" s="288">
        <v>2500000</v>
      </c>
      <c r="I132" s="289"/>
      <c r="J132" s="289"/>
      <c r="K132" s="289"/>
      <c r="L132" s="330">
        <f t="shared" si="16"/>
        <v>32639</v>
      </c>
      <c r="M132" s="330"/>
      <c r="N132" s="289"/>
      <c r="O132" s="343">
        <f t="shared" si="17"/>
        <v>21799</v>
      </c>
      <c r="P132" s="343"/>
      <c r="Q132" s="289"/>
      <c r="R132" s="343">
        <f t="shared" si="19"/>
        <v>65397</v>
      </c>
      <c r="S132" s="343"/>
      <c r="T132" s="289"/>
      <c r="U132" s="313">
        <f t="shared" si="18"/>
        <v>17848</v>
      </c>
      <c r="V132" s="313"/>
      <c r="W132" s="289"/>
      <c r="X132" s="313">
        <f t="shared" si="20"/>
        <v>89240</v>
      </c>
      <c r="Y132" s="314"/>
      <c r="Z132" s="315"/>
      <c r="AB132" s="242">
        <f>VLOOKUP('物資購入票償還例'!$C$128,'賦金率'!$B$2:$D$1000,2,FALSE)</f>
        <v>0.01305596</v>
      </c>
      <c r="AC132" s="219"/>
      <c r="AD132" s="220"/>
      <c r="AE132" s="234">
        <f>VLOOKUP('物資購入票償還例'!AH132,'賦金率'!$B$1:$D$1000,2,FALSE)</f>
        <v>0.00871998</v>
      </c>
      <c r="AF132" s="235"/>
      <c r="AG132" s="236"/>
      <c r="AH132" s="204">
        <f t="shared" si="21"/>
        <v>384</v>
      </c>
      <c r="AI132" s="230"/>
      <c r="AJ132" s="218">
        <f>VLOOKUP('物資購入票償還例'!$AM$128,'賦金率'!$B$1:$D$1000,2,FALSE)</f>
        <v>0.0071393</v>
      </c>
      <c r="AK132" s="219"/>
      <c r="AL132" s="220"/>
      <c r="AM132" s="204">
        <f t="shared" si="22"/>
        <v>584</v>
      </c>
      <c r="AN132" s="226"/>
    </row>
    <row r="133" spans="3:40" ht="19.5" customHeight="1" thickBot="1">
      <c r="C133" s="272"/>
      <c r="D133" s="273"/>
      <c r="E133" s="304"/>
      <c r="F133" s="304"/>
      <c r="G133" s="305"/>
      <c r="H133" s="292">
        <v>3000000</v>
      </c>
      <c r="I133" s="293"/>
      <c r="J133" s="293"/>
      <c r="K133" s="293"/>
      <c r="L133" s="331">
        <f t="shared" si="16"/>
        <v>39167</v>
      </c>
      <c r="M133" s="331"/>
      <c r="N133" s="293"/>
      <c r="O133" s="342">
        <f t="shared" si="17"/>
        <v>26159</v>
      </c>
      <c r="P133" s="342"/>
      <c r="Q133" s="293"/>
      <c r="R133" s="342">
        <f t="shared" si="19"/>
        <v>78477</v>
      </c>
      <c r="S133" s="342"/>
      <c r="T133" s="293"/>
      <c r="U133" s="312">
        <f t="shared" si="18"/>
        <v>21417</v>
      </c>
      <c r="V133" s="312"/>
      <c r="W133" s="293"/>
      <c r="X133" s="312">
        <f t="shared" si="20"/>
        <v>107085</v>
      </c>
      <c r="Y133" s="316"/>
      <c r="Z133" s="317"/>
      <c r="AB133" s="263">
        <f>VLOOKUP('物資購入票償還例'!$C$128,'賦金率'!$B$2:$D$1000,2,FALSE)</f>
        <v>0.01305596</v>
      </c>
      <c r="AC133" s="256"/>
      <c r="AD133" s="257"/>
      <c r="AE133" s="260">
        <f>VLOOKUP('物資購入票償還例'!AH133,'賦金率'!$B$1:$D$1000,2,FALSE)</f>
        <v>0.00871998</v>
      </c>
      <c r="AF133" s="261"/>
      <c r="AG133" s="262"/>
      <c r="AH133" s="253">
        <f t="shared" si="21"/>
        <v>384</v>
      </c>
      <c r="AI133" s="258"/>
      <c r="AJ133" s="255">
        <f>VLOOKUP('物資購入票償還例'!$AM$128,'賦金率'!$B$1:$D$1000,2,FALSE)</f>
        <v>0.0071393</v>
      </c>
      <c r="AK133" s="256"/>
      <c r="AL133" s="257"/>
      <c r="AM133" s="253">
        <f t="shared" si="22"/>
        <v>584</v>
      </c>
      <c r="AN133" s="254"/>
    </row>
  </sheetData>
  <mergeCells count="625">
    <mergeCell ref="C33:L33"/>
    <mergeCell ref="C8:F8"/>
    <mergeCell ref="E12:H12"/>
    <mergeCell ref="E14:H14"/>
    <mergeCell ref="E16:H16"/>
    <mergeCell ref="C10:K10"/>
    <mergeCell ref="J16:M16"/>
    <mergeCell ref="M31:Y31"/>
    <mergeCell ref="O12:Z12"/>
    <mergeCell ref="O14:Z14"/>
    <mergeCell ref="E78:L78"/>
    <mergeCell ref="U74:V74"/>
    <mergeCell ref="C22:F22"/>
    <mergeCell ref="C24:F24"/>
    <mergeCell ref="G22:I22"/>
    <mergeCell ref="C20:F20"/>
    <mergeCell ref="C18:G18"/>
    <mergeCell ref="G24:I24"/>
    <mergeCell ref="F83:I83"/>
    <mergeCell ref="J83:M83"/>
    <mergeCell ref="O76:S76"/>
    <mergeCell ref="N81:P81"/>
    <mergeCell ref="C2:K3"/>
    <mergeCell ref="M2:Z2"/>
    <mergeCell ref="M3:Z3"/>
    <mergeCell ref="U35:V35"/>
    <mergeCell ref="O35:Q35"/>
    <mergeCell ref="D35:I35"/>
    <mergeCell ref="F5:L5"/>
    <mergeCell ref="D29:G29"/>
    <mergeCell ref="D31:G31"/>
    <mergeCell ref="O8:Z8"/>
    <mergeCell ref="E37:I37"/>
    <mergeCell ref="E53:I53"/>
    <mergeCell ref="E55:I55"/>
    <mergeCell ref="V66:X66"/>
    <mergeCell ref="D66:F66"/>
    <mergeCell ref="O66:P66"/>
    <mergeCell ref="I66:K66"/>
    <mergeCell ref="S66:U66"/>
    <mergeCell ref="O55:T55"/>
    <mergeCell ref="J64:M64"/>
    <mergeCell ref="O16:Z16"/>
    <mergeCell ref="O18:Z18"/>
    <mergeCell ref="O20:Z20"/>
    <mergeCell ref="O22:Z22"/>
    <mergeCell ref="O24:Z24"/>
    <mergeCell ref="J14:M14"/>
    <mergeCell ref="L109:N109"/>
    <mergeCell ref="C110:D115"/>
    <mergeCell ref="J53:M53"/>
    <mergeCell ref="J72:M72"/>
    <mergeCell ref="J55:M55"/>
    <mergeCell ref="J74:M74"/>
    <mergeCell ref="D51:J51"/>
    <mergeCell ref="L92:N93"/>
    <mergeCell ref="C116:D121"/>
    <mergeCell ref="O109:Q109"/>
    <mergeCell ref="O110:Q110"/>
    <mergeCell ref="AB92:AN92"/>
    <mergeCell ref="AE94:AI94"/>
    <mergeCell ref="AJ94:AN94"/>
    <mergeCell ref="L101:N101"/>
    <mergeCell ref="L102:N102"/>
    <mergeCell ref="U92:Z92"/>
    <mergeCell ref="O92:T92"/>
    <mergeCell ref="L94:N94"/>
    <mergeCell ref="L95:N95"/>
    <mergeCell ref="L96:N96"/>
    <mergeCell ref="R97:T97"/>
    <mergeCell ref="C92:G94"/>
    <mergeCell ref="J8:M8"/>
    <mergeCell ref="J12:M12"/>
    <mergeCell ref="J37:M37"/>
    <mergeCell ref="J22:M22"/>
    <mergeCell ref="H31:K31"/>
    <mergeCell ref="J76:M76"/>
    <mergeCell ref="G66:H66"/>
    <mergeCell ref="J57:M57"/>
    <mergeCell ref="J20:M20"/>
    <mergeCell ref="X90:Z91"/>
    <mergeCell ref="C90:O91"/>
    <mergeCell ref="H29:K29"/>
    <mergeCell ref="G85:H85"/>
    <mergeCell ref="T37:W37"/>
    <mergeCell ref="T76:V76"/>
    <mergeCell ref="T57:V57"/>
    <mergeCell ref="O57:S57"/>
    <mergeCell ref="D70:J70"/>
    <mergeCell ref="V85:Z85"/>
    <mergeCell ref="H95:K95"/>
    <mergeCell ref="H96:K96"/>
    <mergeCell ref="H97:K97"/>
    <mergeCell ref="C105:D109"/>
    <mergeCell ref="H98:K98"/>
    <mergeCell ref="H99:K99"/>
    <mergeCell ref="H100:K100"/>
    <mergeCell ref="H101:K101"/>
    <mergeCell ref="H102:K102"/>
    <mergeCell ref="H103:K103"/>
    <mergeCell ref="H92:K94"/>
    <mergeCell ref="J18:M18"/>
    <mergeCell ref="E74:I74"/>
    <mergeCell ref="D85:F85"/>
    <mergeCell ref="I85:K85"/>
    <mergeCell ref="F79:H79"/>
    <mergeCell ref="F81:M81"/>
    <mergeCell ref="H88:L88"/>
    <mergeCell ref="F42:H42"/>
    <mergeCell ref="E57:H57"/>
    <mergeCell ref="W35:X35"/>
    <mergeCell ref="Q66:R66"/>
    <mergeCell ref="Q85:R85"/>
    <mergeCell ref="J24:M24"/>
    <mergeCell ref="R35:S35"/>
    <mergeCell ref="L66:M66"/>
    <mergeCell ref="L85:M85"/>
    <mergeCell ref="U39:W39"/>
    <mergeCell ref="I42:K42"/>
    <mergeCell ref="K60:M60"/>
    <mergeCell ref="W55:X55"/>
    <mergeCell ref="U55:V55"/>
    <mergeCell ref="N44:P44"/>
    <mergeCell ref="N62:P62"/>
    <mergeCell ref="Q44:Z44"/>
    <mergeCell ref="O85:P85"/>
    <mergeCell ref="E72:I72"/>
    <mergeCell ref="F44:M44"/>
    <mergeCell ref="F46:I46"/>
    <mergeCell ref="J46:M46"/>
    <mergeCell ref="O74:T74"/>
    <mergeCell ref="S85:U85"/>
    <mergeCell ref="E76:H76"/>
    <mergeCell ref="K79:M79"/>
    <mergeCell ref="Q81:Z81"/>
    <mergeCell ref="C122:D127"/>
    <mergeCell ref="O97:Q97"/>
    <mergeCell ref="L106:N106"/>
    <mergeCell ref="L107:N107"/>
    <mergeCell ref="L108:N108"/>
    <mergeCell ref="L97:N97"/>
    <mergeCell ref="L98:N98"/>
    <mergeCell ref="L99:N99"/>
    <mergeCell ref="L103:N103"/>
    <mergeCell ref="L104:N104"/>
    <mergeCell ref="L105:N105"/>
    <mergeCell ref="O98:Q98"/>
    <mergeCell ref="O99:Q99"/>
    <mergeCell ref="O100:Q100"/>
    <mergeCell ref="O101:Q101"/>
    <mergeCell ref="O102:Q102"/>
    <mergeCell ref="O103:Q103"/>
    <mergeCell ref="O104:Q104"/>
    <mergeCell ref="O105:Q105"/>
    <mergeCell ref="L100:N100"/>
    <mergeCell ref="R98:T98"/>
    <mergeCell ref="R99:T99"/>
    <mergeCell ref="R100:T100"/>
    <mergeCell ref="R93:T93"/>
    <mergeCell ref="R94:T94"/>
    <mergeCell ref="O95:T95"/>
    <mergeCell ref="R96:T96"/>
    <mergeCell ref="O93:Q93"/>
    <mergeCell ref="O94:Q94"/>
    <mergeCell ref="O96:Q96"/>
    <mergeCell ref="R101:T101"/>
    <mergeCell ref="R102:T102"/>
    <mergeCell ref="R103:T103"/>
    <mergeCell ref="R104:T104"/>
    <mergeCell ref="R105:T105"/>
    <mergeCell ref="R106:T106"/>
    <mergeCell ref="R107:T107"/>
    <mergeCell ref="O108:Q108"/>
    <mergeCell ref="O106:Q106"/>
    <mergeCell ref="O107:Q107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O119:Q119"/>
    <mergeCell ref="O120:Q120"/>
    <mergeCell ref="O121:Q121"/>
    <mergeCell ref="R108:T108"/>
    <mergeCell ref="R109:T109"/>
    <mergeCell ref="R110:T110"/>
    <mergeCell ref="R111:T111"/>
    <mergeCell ref="R112:T112"/>
    <mergeCell ref="R113:T113"/>
    <mergeCell ref="R114:T114"/>
    <mergeCell ref="R115:T115"/>
    <mergeCell ref="R116:T116"/>
    <mergeCell ref="R117:T117"/>
    <mergeCell ref="R118:T118"/>
    <mergeCell ref="R119:T119"/>
    <mergeCell ref="R120:T120"/>
    <mergeCell ref="R121:T121"/>
    <mergeCell ref="R122:T122"/>
    <mergeCell ref="R123:T123"/>
    <mergeCell ref="R124:T124"/>
    <mergeCell ref="R125:T125"/>
    <mergeCell ref="R126:T126"/>
    <mergeCell ref="R127:T127"/>
    <mergeCell ref="R128:T128"/>
    <mergeCell ref="R129:T129"/>
    <mergeCell ref="R130:T130"/>
    <mergeCell ref="R131:T131"/>
    <mergeCell ref="R132:T132"/>
    <mergeCell ref="R133:T133"/>
    <mergeCell ref="O122:Q122"/>
    <mergeCell ref="O123:Q123"/>
    <mergeCell ref="O124:Q124"/>
    <mergeCell ref="O125:Q125"/>
    <mergeCell ref="O126:Q126"/>
    <mergeCell ref="O127:Q127"/>
    <mergeCell ref="O128:Q128"/>
    <mergeCell ref="O129:Q129"/>
    <mergeCell ref="O130:Q130"/>
    <mergeCell ref="O131:Q131"/>
    <mergeCell ref="O132:Q132"/>
    <mergeCell ref="O133:Q133"/>
    <mergeCell ref="L110:N110"/>
    <mergeCell ref="L111:N111"/>
    <mergeCell ref="L112:N112"/>
    <mergeCell ref="L113:N113"/>
    <mergeCell ref="L114:N114"/>
    <mergeCell ref="L115:N115"/>
    <mergeCell ref="L116:N116"/>
    <mergeCell ref="L117:N117"/>
    <mergeCell ref="L118:N118"/>
    <mergeCell ref="L119:N119"/>
    <mergeCell ref="L120:N120"/>
    <mergeCell ref="L121:N121"/>
    <mergeCell ref="L122:N122"/>
    <mergeCell ref="L123:N123"/>
    <mergeCell ref="L124:N124"/>
    <mergeCell ref="L125:N125"/>
    <mergeCell ref="L126:N126"/>
    <mergeCell ref="L127:N127"/>
    <mergeCell ref="L128:N128"/>
    <mergeCell ref="L129:N129"/>
    <mergeCell ref="L130:N130"/>
    <mergeCell ref="L131:N131"/>
    <mergeCell ref="L132:N132"/>
    <mergeCell ref="L133:N133"/>
    <mergeCell ref="U93:W93"/>
    <mergeCell ref="U94:W94"/>
    <mergeCell ref="U95:Z95"/>
    <mergeCell ref="X93:Z93"/>
    <mergeCell ref="X94:Z94"/>
    <mergeCell ref="U96:W96"/>
    <mergeCell ref="X96:Z96"/>
    <mergeCell ref="U97:W97"/>
    <mergeCell ref="X97:Z97"/>
    <mergeCell ref="X98:Z98"/>
    <mergeCell ref="U98:W98"/>
    <mergeCell ref="U99:W99"/>
    <mergeCell ref="X99:Z99"/>
    <mergeCell ref="X100:Z100"/>
    <mergeCell ref="U100:W100"/>
    <mergeCell ref="U101:W101"/>
    <mergeCell ref="X101:Z101"/>
    <mergeCell ref="U102:W102"/>
    <mergeCell ref="X102:Z102"/>
    <mergeCell ref="U103:W103"/>
    <mergeCell ref="X103:Z103"/>
    <mergeCell ref="X104:Z104"/>
    <mergeCell ref="U104:W104"/>
    <mergeCell ref="U105:W105"/>
    <mergeCell ref="X105:Z105"/>
    <mergeCell ref="U106:W106"/>
    <mergeCell ref="X106:Z106"/>
    <mergeCell ref="U107:W107"/>
    <mergeCell ref="X107:Z107"/>
    <mergeCell ref="U108:W108"/>
    <mergeCell ref="X108:Z108"/>
    <mergeCell ref="X109:Z109"/>
    <mergeCell ref="U109:W109"/>
    <mergeCell ref="U110:W110"/>
    <mergeCell ref="U111:W111"/>
    <mergeCell ref="U112:W112"/>
    <mergeCell ref="U113:W113"/>
    <mergeCell ref="U114:W114"/>
    <mergeCell ref="U115:W115"/>
    <mergeCell ref="U116:W116"/>
    <mergeCell ref="U117:W117"/>
    <mergeCell ref="U118:W118"/>
    <mergeCell ref="X110:Z110"/>
    <mergeCell ref="X111:Z111"/>
    <mergeCell ref="X112:Z112"/>
    <mergeCell ref="X113:Z113"/>
    <mergeCell ref="X114:Z114"/>
    <mergeCell ref="X115:Z115"/>
    <mergeCell ref="X116:Z116"/>
    <mergeCell ref="X117:Z117"/>
    <mergeCell ref="X118:Z118"/>
    <mergeCell ref="U119:W119"/>
    <mergeCell ref="X119:Z119"/>
    <mergeCell ref="U120:W120"/>
    <mergeCell ref="X120:Z120"/>
    <mergeCell ref="X121:Z121"/>
    <mergeCell ref="U121:W121"/>
    <mergeCell ref="U122:W122"/>
    <mergeCell ref="X122:Z122"/>
    <mergeCell ref="X123:Z123"/>
    <mergeCell ref="U123:W123"/>
    <mergeCell ref="U124:W124"/>
    <mergeCell ref="X124:Z124"/>
    <mergeCell ref="X125:Z125"/>
    <mergeCell ref="U125:W125"/>
    <mergeCell ref="U126:W126"/>
    <mergeCell ref="X126:Z126"/>
    <mergeCell ref="X127:Z127"/>
    <mergeCell ref="X128:Z128"/>
    <mergeCell ref="X129:Z129"/>
    <mergeCell ref="U127:W127"/>
    <mergeCell ref="U128:W128"/>
    <mergeCell ref="U129:W129"/>
    <mergeCell ref="U130:W130"/>
    <mergeCell ref="X130:Z130"/>
    <mergeCell ref="U131:W131"/>
    <mergeCell ref="U132:W132"/>
    <mergeCell ref="U133:W133"/>
    <mergeCell ref="X131:Z131"/>
    <mergeCell ref="X132:Z132"/>
    <mergeCell ref="X133:Z133"/>
    <mergeCell ref="H104:K104"/>
    <mergeCell ref="H105:K105"/>
    <mergeCell ref="H106:K106"/>
    <mergeCell ref="H107:K107"/>
    <mergeCell ref="H108:K108"/>
    <mergeCell ref="H109:K109"/>
    <mergeCell ref="H110:K110"/>
    <mergeCell ref="H111:K111"/>
    <mergeCell ref="H112:K112"/>
    <mergeCell ref="H113:K113"/>
    <mergeCell ref="H114:K114"/>
    <mergeCell ref="H115:K115"/>
    <mergeCell ref="H116:K116"/>
    <mergeCell ref="H117:K117"/>
    <mergeCell ref="H118:K118"/>
    <mergeCell ref="H119:K119"/>
    <mergeCell ref="H120:K120"/>
    <mergeCell ref="H121:K121"/>
    <mergeCell ref="H122:K122"/>
    <mergeCell ref="H123:K123"/>
    <mergeCell ref="H133:K133"/>
    <mergeCell ref="E95:G96"/>
    <mergeCell ref="E97:G100"/>
    <mergeCell ref="E101:G104"/>
    <mergeCell ref="E105:G109"/>
    <mergeCell ref="E110:G115"/>
    <mergeCell ref="E116:G121"/>
    <mergeCell ref="E122:G127"/>
    <mergeCell ref="E128:G133"/>
    <mergeCell ref="H128:K128"/>
    <mergeCell ref="C101:D104"/>
    <mergeCell ref="P37:S37"/>
    <mergeCell ref="H132:K132"/>
    <mergeCell ref="H129:K129"/>
    <mergeCell ref="H130:K130"/>
    <mergeCell ref="H131:K131"/>
    <mergeCell ref="H124:K124"/>
    <mergeCell ref="H125:K125"/>
    <mergeCell ref="H126:K126"/>
    <mergeCell ref="H127:K127"/>
    <mergeCell ref="W74:X74"/>
    <mergeCell ref="C128:D133"/>
    <mergeCell ref="E41:L41"/>
    <mergeCell ref="E59:L59"/>
    <mergeCell ref="F60:H60"/>
    <mergeCell ref="F62:M62"/>
    <mergeCell ref="Q62:Z62"/>
    <mergeCell ref="F64:I64"/>
    <mergeCell ref="C95:D96"/>
    <mergeCell ref="C97:D100"/>
    <mergeCell ref="AB94:AD94"/>
    <mergeCell ref="AB95:AD95"/>
    <mergeCell ref="AE95:AG95"/>
    <mergeCell ref="AH95:AI95"/>
    <mergeCell ref="AM95:AN95"/>
    <mergeCell ref="AB96:AD96"/>
    <mergeCell ref="AE96:AG96"/>
    <mergeCell ref="AB97:AD97"/>
    <mergeCell ref="AJ95:AL95"/>
    <mergeCell ref="AE97:AG97"/>
    <mergeCell ref="AH96:AI96"/>
    <mergeCell ref="AH97:AI97"/>
    <mergeCell ref="AB98:AD98"/>
    <mergeCell ref="AB99:AD99"/>
    <mergeCell ref="AB100:AD100"/>
    <mergeCell ref="AB101:AD101"/>
    <mergeCell ref="AB102:AD102"/>
    <mergeCell ref="AB103:AD103"/>
    <mergeCell ref="AB104:AD104"/>
    <mergeCell ref="AB105:AD105"/>
    <mergeCell ref="AB106:AD106"/>
    <mergeCell ref="AB107:AD107"/>
    <mergeCell ref="AB108:AD108"/>
    <mergeCell ref="AB109:AD109"/>
    <mergeCell ref="AB129:AD129"/>
    <mergeCell ref="AB130:AD130"/>
    <mergeCell ref="AB131:AD131"/>
    <mergeCell ref="AB110:AD110"/>
    <mergeCell ref="AB126:AD126"/>
    <mergeCell ref="AB127:AD127"/>
    <mergeCell ref="AB128:AD128"/>
    <mergeCell ref="AB119:AD119"/>
    <mergeCell ref="AB120:AD120"/>
    <mergeCell ref="AE98:AG98"/>
    <mergeCell ref="AE99:AG99"/>
    <mergeCell ref="AE100:AG100"/>
    <mergeCell ref="AE107:AG107"/>
    <mergeCell ref="AE106:AG106"/>
    <mergeCell ref="AE101:AG101"/>
    <mergeCell ref="AE102:AG102"/>
    <mergeCell ref="AE103:AG103"/>
    <mergeCell ref="AE104:AG104"/>
    <mergeCell ref="AE105:AG105"/>
    <mergeCell ref="AE108:AG108"/>
    <mergeCell ref="AE109:AG109"/>
    <mergeCell ref="AB133:AD133"/>
    <mergeCell ref="AB132:AD132"/>
    <mergeCell ref="AB121:AD121"/>
    <mergeCell ref="AB122:AD122"/>
    <mergeCell ref="AB123:AD123"/>
    <mergeCell ref="AB124:AD124"/>
    <mergeCell ref="AB125:AD125"/>
    <mergeCell ref="AE111:AG111"/>
    <mergeCell ref="AE110:AG110"/>
    <mergeCell ref="AE126:AG126"/>
    <mergeCell ref="AE127:AG127"/>
    <mergeCell ref="AE128:AG128"/>
    <mergeCell ref="AE120:AG120"/>
    <mergeCell ref="AE121:AG121"/>
    <mergeCell ref="AH98:AI98"/>
    <mergeCell ref="AH99:AI99"/>
    <mergeCell ref="AH106:AI106"/>
    <mergeCell ref="AH107:AI107"/>
    <mergeCell ref="AH100:AI100"/>
    <mergeCell ref="AH101:AI101"/>
    <mergeCell ref="AH102:AI102"/>
    <mergeCell ref="AH103:AI103"/>
    <mergeCell ref="AH104:AI104"/>
    <mergeCell ref="AE133:AG133"/>
    <mergeCell ref="AE132:AG132"/>
    <mergeCell ref="AE122:AG122"/>
    <mergeCell ref="AE123:AG123"/>
    <mergeCell ref="AE124:AG124"/>
    <mergeCell ref="AE125:AG125"/>
    <mergeCell ref="AE129:AG129"/>
    <mergeCell ref="AE130:AG130"/>
    <mergeCell ref="AE131:AG131"/>
    <mergeCell ref="AH117:AI117"/>
    <mergeCell ref="AH126:AI126"/>
    <mergeCell ref="AH127:AI127"/>
    <mergeCell ref="AH122:AI122"/>
    <mergeCell ref="AH121:AI121"/>
    <mergeCell ref="AH120:AI120"/>
    <mergeCell ref="AH119:AI119"/>
    <mergeCell ref="AH118:AI118"/>
    <mergeCell ref="AH128:AI128"/>
    <mergeCell ref="AH129:AI129"/>
    <mergeCell ref="AH130:AI130"/>
    <mergeCell ref="AH131:AI131"/>
    <mergeCell ref="AJ114:AL114"/>
    <mergeCell ref="AH132:AI132"/>
    <mergeCell ref="AH133:AI133"/>
    <mergeCell ref="AJ96:AL96"/>
    <mergeCell ref="AJ97:AL97"/>
    <mergeCell ref="AJ98:AL98"/>
    <mergeCell ref="AJ99:AL99"/>
    <mergeCell ref="AJ100:AL100"/>
    <mergeCell ref="AJ101:AL101"/>
    <mergeCell ref="AJ102:AL102"/>
    <mergeCell ref="AJ128:AL128"/>
    <mergeCell ref="AJ115:AL115"/>
    <mergeCell ref="AJ116:AL116"/>
    <mergeCell ref="AJ104:AL104"/>
    <mergeCell ref="AJ105:AL105"/>
    <mergeCell ref="AJ106:AL106"/>
    <mergeCell ref="AJ107:AL107"/>
    <mergeCell ref="AJ111:AL111"/>
    <mergeCell ref="AJ112:AL112"/>
    <mergeCell ref="AJ113:AL113"/>
    <mergeCell ref="AJ126:AL126"/>
    <mergeCell ref="AJ133:AL133"/>
    <mergeCell ref="AM96:AN96"/>
    <mergeCell ref="AM97:AN97"/>
    <mergeCell ref="AM98:AN98"/>
    <mergeCell ref="AM99:AN99"/>
    <mergeCell ref="AM100:AN100"/>
    <mergeCell ref="AM101:AN101"/>
    <mergeCell ref="AM102:AN102"/>
    <mergeCell ref="AJ127:AL127"/>
    <mergeCell ref="AJ131:AL131"/>
    <mergeCell ref="AJ132:AL132"/>
    <mergeCell ref="AJ129:AL129"/>
    <mergeCell ref="AJ130:AL130"/>
    <mergeCell ref="AM126:AN126"/>
    <mergeCell ref="AM127:AN127"/>
    <mergeCell ref="AM128:AN128"/>
    <mergeCell ref="AM129:AN129"/>
    <mergeCell ref="AM130:AN130"/>
    <mergeCell ref="AM131:AN131"/>
    <mergeCell ref="AM132:AN132"/>
    <mergeCell ref="AM133:AN133"/>
    <mergeCell ref="AQ113:AS113"/>
    <mergeCell ref="AQ114:AS114"/>
    <mergeCell ref="AQ115:AS115"/>
    <mergeCell ref="AQ116:AS116"/>
    <mergeCell ref="AQ122:AS122"/>
    <mergeCell ref="AQ123:AS123"/>
    <mergeCell ref="AQ124:AS124"/>
    <mergeCell ref="AQ117:AS117"/>
    <mergeCell ref="AQ118:AS118"/>
    <mergeCell ref="AQ119:AS119"/>
    <mergeCell ref="AQ120:AS120"/>
    <mergeCell ref="AQ126:AS126"/>
    <mergeCell ref="AU112:AW112"/>
    <mergeCell ref="AU113:AW113"/>
    <mergeCell ref="AU114:AW114"/>
    <mergeCell ref="AU115:AW115"/>
    <mergeCell ref="AU116:AW116"/>
    <mergeCell ref="AU117:AW117"/>
    <mergeCell ref="AU118:AW118"/>
    <mergeCell ref="AU119:AW119"/>
    <mergeCell ref="AQ121:AS121"/>
    <mergeCell ref="AU124:AW124"/>
    <mergeCell ref="AU125:AW125"/>
    <mergeCell ref="AU126:AW126"/>
    <mergeCell ref="AP111:AS111"/>
    <mergeCell ref="AT111:AW111"/>
    <mergeCell ref="AU120:AW120"/>
    <mergeCell ref="AU121:AW121"/>
    <mergeCell ref="AU122:AW122"/>
    <mergeCell ref="AU123:AW123"/>
    <mergeCell ref="AQ125:AS125"/>
    <mergeCell ref="AY119:BA119"/>
    <mergeCell ref="AY120:BA120"/>
    <mergeCell ref="AY121:BA121"/>
    <mergeCell ref="AY122:BA122"/>
    <mergeCell ref="AY123:BA123"/>
    <mergeCell ref="AY124:BA124"/>
    <mergeCell ref="AY125:BA125"/>
    <mergeCell ref="AY126:BA126"/>
    <mergeCell ref="AY113:BA113"/>
    <mergeCell ref="AY114:BA114"/>
    <mergeCell ref="AY115:BA115"/>
    <mergeCell ref="AY116:BA116"/>
    <mergeCell ref="AY117:BA117"/>
    <mergeCell ref="AY118:BA118"/>
    <mergeCell ref="AB111:AD111"/>
    <mergeCell ref="AB112:AD112"/>
    <mergeCell ref="AB113:AD113"/>
    <mergeCell ref="AB114:AD114"/>
    <mergeCell ref="AB115:AD115"/>
    <mergeCell ref="AB116:AD116"/>
    <mergeCell ref="AB117:AD117"/>
    <mergeCell ref="AB118:AD118"/>
    <mergeCell ref="AE112:AG112"/>
    <mergeCell ref="AE113:AG113"/>
    <mergeCell ref="AE114:AG114"/>
    <mergeCell ref="AE115:AG115"/>
    <mergeCell ref="AE116:AG116"/>
    <mergeCell ref="AE117:AG117"/>
    <mergeCell ref="AE118:AG118"/>
    <mergeCell ref="AE119:AG119"/>
    <mergeCell ref="AJ117:AL117"/>
    <mergeCell ref="AJ118:AL118"/>
    <mergeCell ref="AJ119:AL119"/>
    <mergeCell ref="AJ120:AL120"/>
    <mergeCell ref="AJ121:AL121"/>
    <mergeCell ref="AJ122:AL122"/>
    <mergeCell ref="AJ123:AL123"/>
    <mergeCell ref="AJ124:AL124"/>
    <mergeCell ref="AJ125:AL125"/>
    <mergeCell ref="AH124:AI124"/>
    <mergeCell ref="AH125:AI125"/>
    <mergeCell ref="AH123:AI123"/>
    <mergeCell ref="AH116:AI116"/>
    <mergeCell ref="AH111:AI111"/>
    <mergeCell ref="AH112:AI112"/>
    <mergeCell ref="AH113:AI113"/>
    <mergeCell ref="AH114:AI114"/>
    <mergeCell ref="AH115:AI115"/>
    <mergeCell ref="AM117:AN117"/>
    <mergeCell ref="AM118:AN118"/>
    <mergeCell ref="AM111:AN111"/>
    <mergeCell ref="AM112:AN112"/>
    <mergeCell ref="AM113:AN113"/>
    <mergeCell ref="AM114:AN114"/>
    <mergeCell ref="AM123:AN123"/>
    <mergeCell ref="AM124:AN124"/>
    <mergeCell ref="AM125:AN125"/>
    <mergeCell ref="AQ112:AS112"/>
    <mergeCell ref="AM119:AN119"/>
    <mergeCell ref="AM120:AN120"/>
    <mergeCell ref="AM121:AN121"/>
    <mergeCell ref="AM122:AN122"/>
    <mergeCell ref="AM115:AN115"/>
    <mergeCell ref="AM116:AN116"/>
    <mergeCell ref="O39:S39"/>
    <mergeCell ref="AX111:BA111"/>
    <mergeCell ref="AM107:AN107"/>
    <mergeCell ref="AM108:AN108"/>
    <mergeCell ref="AM109:AN109"/>
    <mergeCell ref="AM103:AN103"/>
    <mergeCell ref="AM104:AN104"/>
    <mergeCell ref="AM105:AN105"/>
    <mergeCell ref="AM106:AN106"/>
    <mergeCell ref="AH108:AI108"/>
    <mergeCell ref="AY112:BA112"/>
    <mergeCell ref="AB93:AN93"/>
    <mergeCell ref="AM110:AN110"/>
    <mergeCell ref="AJ110:AL110"/>
    <mergeCell ref="AJ103:AL103"/>
    <mergeCell ref="AH109:AI109"/>
    <mergeCell ref="AH110:AI110"/>
    <mergeCell ref="AH105:AI105"/>
    <mergeCell ref="AJ108:AL108"/>
    <mergeCell ref="AJ109:AL109"/>
  </mergeCells>
  <dataValidations count="4">
    <dataValidation type="whole" operator="lessThanOrEqual" showInputMessage="1" showErrorMessage="1" sqref="L26:R26">
      <formula1>84</formula1>
    </dataValidation>
    <dataValidation type="whole" operator="lessThanOrEqual" showInputMessage="1" showErrorMessage="1" error="償還月数は８４月以内です。" sqref="J20:M21">
      <formula1>84</formula1>
    </dataValidation>
    <dataValidation type="whole" allowBlank="1" showInputMessage="1" showErrorMessage="1" sqref="J24:M25">
      <formula1>1</formula1>
      <formula2>3000000</formula2>
    </dataValidation>
    <dataValidation type="whole" allowBlank="1" showInputMessage="1" showErrorMessage="1" error="利用限度額を超えています。&#10;" sqref="J18:M19">
      <formula1>2000</formula1>
      <formula2>3000000</formula2>
    </dataValidation>
  </dataValidations>
  <printOptions/>
  <pageMargins left="0.5905511811023623" right="0.5118110236220472" top="0.5905511811023623" bottom="0.1968503937007874" header="0.31496062992125984" footer="0.5118110236220472"/>
  <pageSetup horizontalDpi="600" verticalDpi="600" orientation="portrait" paperSize="9" scale="79" r:id="rId2"/>
  <headerFooter alignWithMargins="0">
    <oddHeader>&amp;L利率改定日　平成20年７月1日&amp;C年利率　&amp;"ＭＳ Ｐゴシック,太字"２．６５％&amp;R出力日：&amp;D</oddHeader>
  </headerFooter>
  <rowBreaks count="1" manualBreakCount="1">
    <brk id="88" max="255" man="1"/>
  </rowBreaks>
  <colBreaks count="2" manualBreakCount="2">
    <brk id="27" max="65535" man="1"/>
    <brk id="5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54"/>
  <sheetViews>
    <sheetView workbookViewId="0" topLeftCell="A1">
      <selection activeCell="F21" sqref="F21"/>
    </sheetView>
  </sheetViews>
  <sheetFormatPr defaultColWidth="9.00390625" defaultRowHeight="13.5"/>
  <cols>
    <col min="1" max="1" width="4.125" style="47" customWidth="1"/>
    <col min="2" max="2" width="10.125" style="47" customWidth="1"/>
    <col min="3" max="3" width="2.375" style="47" customWidth="1"/>
    <col min="4" max="4" width="8.25390625" style="48" bestFit="1" customWidth="1"/>
    <col min="5" max="18" width="7.375" style="47" bestFit="1" customWidth="1"/>
    <col min="19" max="19" width="5.125" style="47" customWidth="1"/>
    <col min="20" max="21" width="9.00390625" style="47" customWidth="1"/>
    <col min="22" max="22" width="8.125" style="47" customWidth="1"/>
    <col min="23" max="16384" width="9.00390625" style="47" customWidth="1"/>
  </cols>
  <sheetData>
    <row r="1" spans="2:4" ht="12">
      <c r="B1" s="47" t="s">
        <v>43</v>
      </c>
      <c r="D1" s="48" t="s">
        <v>30</v>
      </c>
    </row>
    <row r="2" spans="1:18" ht="12">
      <c r="A2" s="49"/>
      <c r="B2" s="50" t="s">
        <v>17</v>
      </c>
      <c r="D2" s="51"/>
      <c r="E2" s="52" t="s">
        <v>13</v>
      </c>
      <c r="F2" s="53" t="s">
        <v>14</v>
      </c>
      <c r="G2" s="53" t="s">
        <v>15</v>
      </c>
      <c r="H2" s="53" t="s">
        <v>2</v>
      </c>
      <c r="I2" s="53" t="s">
        <v>3</v>
      </c>
      <c r="J2" s="53" t="s">
        <v>4</v>
      </c>
      <c r="K2" s="53" t="s">
        <v>5</v>
      </c>
      <c r="L2" s="53" t="s">
        <v>6</v>
      </c>
      <c r="M2" s="53" t="s">
        <v>7</v>
      </c>
      <c r="N2" s="53" t="s">
        <v>8</v>
      </c>
      <c r="O2" s="53" t="s">
        <v>9</v>
      </c>
      <c r="P2" s="53" t="s">
        <v>10</v>
      </c>
      <c r="Q2" s="53" t="s">
        <v>11</v>
      </c>
      <c r="R2" s="54" t="s">
        <v>12</v>
      </c>
    </row>
    <row r="3" spans="1:21" ht="11.25" customHeight="1">
      <c r="A3" s="55">
        <v>6</v>
      </c>
      <c r="B3" s="77">
        <f>$E$76</f>
        <v>0.16795703</v>
      </c>
      <c r="D3" s="56">
        <v>100000</v>
      </c>
      <c r="E3" s="79">
        <f>D3*$B$3</f>
        <v>16795.703</v>
      </c>
      <c r="F3" s="80">
        <f>D3*$B$4</f>
        <v>8453.416</v>
      </c>
      <c r="G3" s="81">
        <f>+D3*$B$5</f>
        <v>5672.817</v>
      </c>
      <c r="H3" s="81">
        <f>+D3*$B$6</f>
        <v>4282.638</v>
      </c>
      <c r="I3" s="81">
        <f>+D3*$B$7</f>
        <v>3448.6290000000004</v>
      </c>
      <c r="J3" s="81">
        <f>+D3*$B$8</f>
        <v>2892.704</v>
      </c>
      <c r="K3" s="81">
        <f>+D3*$B$9</f>
        <v>2495.684</v>
      </c>
      <c r="L3" s="81">
        <f>+D3*$B$10</f>
        <v>2197.98</v>
      </c>
      <c r="M3" s="81">
        <f>+D3*$B$11</f>
        <v>1966.4859999999999</v>
      </c>
      <c r="N3" s="81">
        <f>+D3*$B$12</f>
        <v>1781.34</v>
      </c>
      <c r="O3" s="81">
        <f>+D3*$B$13</f>
        <v>1629.9009999999998</v>
      </c>
      <c r="P3" s="81">
        <f>+D3*$B$14</f>
        <v>1503.742</v>
      </c>
      <c r="Q3" s="81">
        <f>+D3*$B$15</f>
        <v>1397.03</v>
      </c>
      <c r="R3" s="82">
        <f>D3*$B$16</f>
        <v>1305.596</v>
      </c>
      <c r="T3" s="466" t="s">
        <v>45</v>
      </c>
      <c r="U3" s="447"/>
    </row>
    <row r="4" spans="1:22" ht="11.25" customHeight="1">
      <c r="A4" s="55">
        <v>12</v>
      </c>
      <c r="B4" s="78">
        <f>$E$82</f>
        <v>0.08453416</v>
      </c>
      <c r="D4" s="60">
        <v>200000</v>
      </c>
      <c r="E4" s="83">
        <f aca="true" t="shared" si="0" ref="E4:E32">D4*$B$3</f>
        <v>33591.406</v>
      </c>
      <c r="F4" s="57">
        <f aca="true" t="shared" si="1" ref="F4:F32">D4*$B$4</f>
        <v>16906.832</v>
      </c>
      <c r="G4" s="58">
        <f aca="true" t="shared" si="2" ref="G4:G32">+D4*$B$5</f>
        <v>11345.634</v>
      </c>
      <c r="H4" s="58">
        <f aca="true" t="shared" si="3" ref="H4:H32">+D4*$B$6</f>
        <v>8565.276</v>
      </c>
      <c r="I4" s="58">
        <f aca="true" t="shared" si="4" ref="I4:I32">+D4*$B$7</f>
        <v>6897.258000000001</v>
      </c>
      <c r="J4" s="58">
        <f aca="true" t="shared" si="5" ref="J4:J32">+D4*$B$8</f>
        <v>5785.408</v>
      </c>
      <c r="K4" s="58">
        <f aca="true" t="shared" si="6" ref="K4:K32">+D4*$B$9</f>
        <v>4991.368</v>
      </c>
      <c r="L4" s="58">
        <f aca="true" t="shared" si="7" ref="L4:L32">+D4*$B$10</f>
        <v>4395.96</v>
      </c>
      <c r="M4" s="58">
        <f aca="true" t="shared" si="8" ref="M4:M32">+D4*$B$11</f>
        <v>3932.9719999999998</v>
      </c>
      <c r="N4" s="58">
        <f aca="true" t="shared" si="9" ref="N4:N32">+D4*$B$12</f>
        <v>3562.68</v>
      </c>
      <c r="O4" s="58">
        <f aca="true" t="shared" si="10" ref="O4:O32">+D4*$B$13</f>
        <v>3259.8019999999997</v>
      </c>
      <c r="P4" s="58">
        <f aca="true" t="shared" si="11" ref="P4:P32">+D4*$B$14</f>
        <v>3007.484</v>
      </c>
      <c r="Q4" s="58">
        <f aca="true" t="shared" si="12" ref="Q4:Q32">+D4*$B$15</f>
        <v>2794.06</v>
      </c>
      <c r="R4" s="59">
        <f aca="true" t="shared" si="13" ref="R4:R32">D4*$B$16</f>
        <v>2611.192</v>
      </c>
      <c r="T4" s="447"/>
      <c r="U4" s="447"/>
      <c r="V4" s="47" t="s">
        <v>46</v>
      </c>
    </row>
    <row r="5" spans="1:22" ht="11.25" customHeight="1">
      <c r="A5" s="55">
        <v>18</v>
      </c>
      <c r="B5" s="78">
        <f>$E$88</f>
        <v>0.05672817</v>
      </c>
      <c r="D5" s="60">
        <v>300000</v>
      </c>
      <c r="E5" s="83">
        <f t="shared" si="0"/>
        <v>50387.109000000004</v>
      </c>
      <c r="F5" s="57">
        <f t="shared" si="1"/>
        <v>25360.248</v>
      </c>
      <c r="G5" s="58">
        <f t="shared" si="2"/>
        <v>17018.451</v>
      </c>
      <c r="H5" s="58">
        <f t="shared" si="3"/>
        <v>12847.913999999999</v>
      </c>
      <c r="I5" s="58">
        <f t="shared" si="4"/>
        <v>10345.887</v>
      </c>
      <c r="J5" s="58">
        <f t="shared" si="5"/>
        <v>8678.112000000001</v>
      </c>
      <c r="K5" s="58">
        <f t="shared" si="6"/>
        <v>7487.052000000001</v>
      </c>
      <c r="L5" s="58">
        <f t="shared" si="7"/>
        <v>6593.9400000000005</v>
      </c>
      <c r="M5" s="58">
        <f t="shared" si="8"/>
        <v>5899.458</v>
      </c>
      <c r="N5" s="58">
        <f t="shared" si="9"/>
        <v>5344.02</v>
      </c>
      <c r="O5" s="58">
        <f t="shared" si="10"/>
        <v>4889.7029999999995</v>
      </c>
      <c r="P5" s="58">
        <f t="shared" si="11"/>
        <v>4511.226</v>
      </c>
      <c r="Q5" s="58">
        <f t="shared" si="12"/>
        <v>4191.09</v>
      </c>
      <c r="R5" s="59">
        <f t="shared" si="13"/>
        <v>3916.788</v>
      </c>
      <c r="T5" s="466" t="s">
        <v>44</v>
      </c>
      <c r="U5" s="447"/>
      <c r="V5" s="447"/>
    </row>
    <row r="6" spans="1:22" ht="11.25" customHeight="1">
      <c r="A6" s="55">
        <v>24</v>
      </c>
      <c r="B6" s="78">
        <f>$E$94</f>
        <v>0.04282638</v>
      </c>
      <c r="D6" s="60">
        <v>400000</v>
      </c>
      <c r="E6" s="83">
        <f t="shared" si="0"/>
        <v>67182.812</v>
      </c>
      <c r="F6" s="57">
        <f t="shared" si="1"/>
        <v>33813.664</v>
      </c>
      <c r="G6" s="58">
        <f t="shared" si="2"/>
        <v>22691.268</v>
      </c>
      <c r="H6" s="58">
        <f t="shared" si="3"/>
        <v>17130.552</v>
      </c>
      <c r="I6" s="58">
        <f t="shared" si="4"/>
        <v>13794.516000000001</v>
      </c>
      <c r="J6" s="58">
        <f t="shared" si="5"/>
        <v>11570.816</v>
      </c>
      <c r="K6" s="58">
        <f t="shared" si="6"/>
        <v>9982.736</v>
      </c>
      <c r="L6" s="58">
        <f t="shared" si="7"/>
        <v>8791.92</v>
      </c>
      <c r="M6" s="58">
        <f t="shared" si="8"/>
        <v>7865.9439999999995</v>
      </c>
      <c r="N6" s="58">
        <f t="shared" si="9"/>
        <v>7125.36</v>
      </c>
      <c r="O6" s="58">
        <f t="shared" si="10"/>
        <v>6519.603999999999</v>
      </c>
      <c r="P6" s="58">
        <f t="shared" si="11"/>
        <v>6014.968</v>
      </c>
      <c r="Q6" s="58">
        <f t="shared" si="12"/>
        <v>5588.12</v>
      </c>
      <c r="R6" s="59">
        <f t="shared" si="13"/>
        <v>5222.384</v>
      </c>
      <c r="T6" s="447"/>
      <c r="U6" s="447"/>
      <c r="V6" s="447"/>
    </row>
    <row r="7" spans="1:18" ht="11.25" customHeight="1">
      <c r="A7" s="55">
        <v>30</v>
      </c>
      <c r="B7" s="78">
        <f>$E$100</f>
        <v>0.03448629</v>
      </c>
      <c r="D7" s="60">
        <v>500000</v>
      </c>
      <c r="E7" s="83">
        <f t="shared" si="0"/>
        <v>83978.515</v>
      </c>
      <c r="F7" s="57">
        <f t="shared" si="1"/>
        <v>42267.08</v>
      </c>
      <c r="G7" s="58">
        <f t="shared" si="2"/>
        <v>28364.085</v>
      </c>
      <c r="H7" s="58">
        <f t="shared" si="3"/>
        <v>21413.19</v>
      </c>
      <c r="I7" s="58">
        <f t="shared" si="4"/>
        <v>17243.145</v>
      </c>
      <c r="J7" s="58">
        <f t="shared" si="5"/>
        <v>14463.52</v>
      </c>
      <c r="K7" s="58">
        <f t="shared" si="6"/>
        <v>12478.42</v>
      </c>
      <c r="L7" s="58">
        <f t="shared" si="7"/>
        <v>10989.9</v>
      </c>
      <c r="M7" s="58">
        <f t="shared" si="8"/>
        <v>9832.43</v>
      </c>
      <c r="N7" s="58">
        <f t="shared" si="9"/>
        <v>8906.7</v>
      </c>
      <c r="O7" s="58">
        <f t="shared" si="10"/>
        <v>8149.504999999999</v>
      </c>
      <c r="P7" s="58">
        <f t="shared" si="11"/>
        <v>7518.71</v>
      </c>
      <c r="Q7" s="58">
        <f t="shared" si="12"/>
        <v>6985.15</v>
      </c>
      <c r="R7" s="59">
        <f t="shared" si="13"/>
        <v>6527.9800000000005</v>
      </c>
    </row>
    <row r="8" spans="1:18" ht="11.25" customHeight="1">
      <c r="A8" s="55">
        <v>36</v>
      </c>
      <c r="B8" s="78">
        <f>$E$106</f>
        <v>0.02892704</v>
      </c>
      <c r="D8" s="60">
        <v>600000</v>
      </c>
      <c r="E8" s="83">
        <f t="shared" si="0"/>
        <v>100774.21800000001</v>
      </c>
      <c r="F8" s="57">
        <f t="shared" si="1"/>
        <v>50720.496</v>
      </c>
      <c r="G8" s="58">
        <f t="shared" si="2"/>
        <v>34036.902</v>
      </c>
      <c r="H8" s="58">
        <f t="shared" si="3"/>
        <v>25695.827999999998</v>
      </c>
      <c r="I8" s="58">
        <f t="shared" si="4"/>
        <v>20691.774</v>
      </c>
      <c r="J8" s="58">
        <f t="shared" si="5"/>
        <v>17356.224000000002</v>
      </c>
      <c r="K8" s="58">
        <f t="shared" si="6"/>
        <v>14974.104000000001</v>
      </c>
      <c r="L8" s="58">
        <f t="shared" si="7"/>
        <v>13187.880000000001</v>
      </c>
      <c r="M8" s="58">
        <f t="shared" si="8"/>
        <v>11798.916</v>
      </c>
      <c r="N8" s="58">
        <f t="shared" si="9"/>
        <v>10688.04</v>
      </c>
      <c r="O8" s="58">
        <f t="shared" si="10"/>
        <v>9779.405999999999</v>
      </c>
      <c r="P8" s="58">
        <f t="shared" si="11"/>
        <v>9022.452</v>
      </c>
      <c r="Q8" s="58">
        <f t="shared" si="12"/>
        <v>8382.18</v>
      </c>
      <c r="R8" s="59">
        <f t="shared" si="13"/>
        <v>7833.576</v>
      </c>
    </row>
    <row r="9" spans="1:18" ht="11.25" customHeight="1">
      <c r="A9" s="55">
        <v>42</v>
      </c>
      <c r="B9" s="78">
        <f>$E$112</f>
        <v>0.02495684</v>
      </c>
      <c r="D9" s="60">
        <v>700000</v>
      </c>
      <c r="E9" s="83">
        <f t="shared" si="0"/>
        <v>117569.921</v>
      </c>
      <c r="F9" s="57">
        <f t="shared" si="1"/>
        <v>59173.912</v>
      </c>
      <c r="G9" s="58">
        <f t="shared" si="2"/>
        <v>39709.719</v>
      </c>
      <c r="H9" s="58">
        <f t="shared" si="3"/>
        <v>29978.465999999997</v>
      </c>
      <c r="I9" s="58">
        <f t="shared" si="4"/>
        <v>24140.403000000002</v>
      </c>
      <c r="J9" s="58">
        <f t="shared" si="5"/>
        <v>20248.928</v>
      </c>
      <c r="K9" s="58">
        <f t="shared" si="6"/>
        <v>17469.788</v>
      </c>
      <c r="L9" s="58">
        <f t="shared" si="7"/>
        <v>15385.86</v>
      </c>
      <c r="M9" s="58">
        <f t="shared" si="8"/>
        <v>13765.402</v>
      </c>
      <c r="N9" s="58">
        <f t="shared" si="9"/>
        <v>12469.38</v>
      </c>
      <c r="O9" s="58">
        <f t="shared" si="10"/>
        <v>11409.306999999999</v>
      </c>
      <c r="P9" s="58">
        <f t="shared" si="11"/>
        <v>10526.194</v>
      </c>
      <c r="Q9" s="58">
        <f t="shared" si="12"/>
        <v>9779.21</v>
      </c>
      <c r="R9" s="59">
        <f t="shared" si="13"/>
        <v>9139.172</v>
      </c>
    </row>
    <row r="10" spans="1:18" ht="11.25" customHeight="1">
      <c r="A10" s="55">
        <v>48</v>
      </c>
      <c r="B10" s="78">
        <f>$E$118</f>
        <v>0.0219798</v>
      </c>
      <c r="D10" s="60">
        <v>800000</v>
      </c>
      <c r="E10" s="83">
        <f t="shared" si="0"/>
        <v>134365.624</v>
      </c>
      <c r="F10" s="57">
        <f t="shared" si="1"/>
        <v>67627.328</v>
      </c>
      <c r="G10" s="58">
        <f t="shared" si="2"/>
        <v>45382.536</v>
      </c>
      <c r="H10" s="58">
        <f t="shared" si="3"/>
        <v>34261.104</v>
      </c>
      <c r="I10" s="58">
        <f t="shared" si="4"/>
        <v>27589.032000000003</v>
      </c>
      <c r="J10" s="58">
        <f t="shared" si="5"/>
        <v>23141.632</v>
      </c>
      <c r="K10" s="58">
        <f t="shared" si="6"/>
        <v>19965.472</v>
      </c>
      <c r="L10" s="58">
        <f t="shared" si="7"/>
        <v>17583.84</v>
      </c>
      <c r="M10" s="58">
        <f t="shared" si="8"/>
        <v>15731.887999999999</v>
      </c>
      <c r="N10" s="58">
        <f t="shared" si="9"/>
        <v>14250.72</v>
      </c>
      <c r="O10" s="58">
        <f t="shared" si="10"/>
        <v>13039.207999999999</v>
      </c>
      <c r="P10" s="58">
        <f t="shared" si="11"/>
        <v>12029.936</v>
      </c>
      <c r="Q10" s="58">
        <f t="shared" si="12"/>
        <v>11176.24</v>
      </c>
      <c r="R10" s="59">
        <f t="shared" si="13"/>
        <v>10444.768</v>
      </c>
    </row>
    <row r="11" spans="1:18" ht="11.25" customHeight="1">
      <c r="A11" s="55">
        <v>54</v>
      </c>
      <c r="B11" s="78">
        <f>$E$124</f>
        <v>0.01966486</v>
      </c>
      <c r="D11" s="60">
        <v>900000</v>
      </c>
      <c r="E11" s="83">
        <f t="shared" si="0"/>
        <v>151161.32700000002</v>
      </c>
      <c r="F11" s="57">
        <f t="shared" si="1"/>
        <v>76080.74399999999</v>
      </c>
      <c r="G11" s="58">
        <f t="shared" si="2"/>
        <v>51055.353</v>
      </c>
      <c r="H11" s="58">
        <f t="shared" si="3"/>
        <v>38543.742</v>
      </c>
      <c r="I11" s="58">
        <f t="shared" si="4"/>
        <v>31037.661000000004</v>
      </c>
      <c r="J11" s="58">
        <f t="shared" si="5"/>
        <v>26034.336</v>
      </c>
      <c r="K11" s="58">
        <f t="shared" si="6"/>
        <v>22461.156000000003</v>
      </c>
      <c r="L11" s="58">
        <f t="shared" si="7"/>
        <v>19781.82</v>
      </c>
      <c r="M11" s="58">
        <f t="shared" si="8"/>
        <v>17698.374</v>
      </c>
      <c r="N11" s="58">
        <f t="shared" si="9"/>
        <v>16032.06</v>
      </c>
      <c r="O11" s="58">
        <f t="shared" si="10"/>
        <v>14669.108999999999</v>
      </c>
      <c r="P11" s="58">
        <f t="shared" si="11"/>
        <v>13533.678</v>
      </c>
      <c r="Q11" s="58">
        <f t="shared" si="12"/>
        <v>12573.27</v>
      </c>
      <c r="R11" s="59">
        <f t="shared" si="13"/>
        <v>11750.364</v>
      </c>
    </row>
    <row r="12" spans="1:18" ht="11.25" customHeight="1">
      <c r="A12" s="55">
        <v>60</v>
      </c>
      <c r="B12" s="78">
        <f>$E$130</f>
        <v>0.0178134</v>
      </c>
      <c r="D12" s="60">
        <v>1000000</v>
      </c>
      <c r="E12" s="83">
        <f t="shared" si="0"/>
        <v>167957.03</v>
      </c>
      <c r="F12" s="57">
        <f t="shared" si="1"/>
        <v>84534.16</v>
      </c>
      <c r="G12" s="58">
        <f t="shared" si="2"/>
        <v>56728.17</v>
      </c>
      <c r="H12" s="58">
        <f t="shared" si="3"/>
        <v>42826.38</v>
      </c>
      <c r="I12" s="58">
        <f t="shared" si="4"/>
        <v>34486.29</v>
      </c>
      <c r="J12" s="58">
        <f t="shared" si="5"/>
        <v>28927.04</v>
      </c>
      <c r="K12" s="58">
        <f t="shared" si="6"/>
        <v>24956.84</v>
      </c>
      <c r="L12" s="58">
        <f t="shared" si="7"/>
        <v>21979.8</v>
      </c>
      <c r="M12" s="58">
        <f t="shared" si="8"/>
        <v>19664.86</v>
      </c>
      <c r="N12" s="58">
        <f t="shared" si="9"/>
        <v>17813.4</v>
      </c>
      <c r="O12" s="58">
        <f t="shared" si="10"/>
        <v>16299.009999999998</v>
      </c>
      <c r="P12" s="58">
        <f t="shared" si="11"/>
        <v>15037.42</v>
      </c>
      <c r="Q12" s="58">
        <f t="shared" si="12"/>
        <v>13970.3</v>
      </c>
      <c r="R12" s="59">
        <f t="shared" si="13"/>
        <v>13055.960000000001</v>
      </c>
    </row>
    <row r="13" spans="1:18" ht="11.25" customHeight="1">
      <c r="A13" s="55">
        <v>66</v>
      </c>
      <c r="B13" s="78">
        <f>$E$136</f>
        <v>0.01629901</v>
      </c>
      <c r="D13" s="60">
        <v>1100000</v>
      </c>
      <c r="E13" s="83">
        <f t="shared" si="0"/>
        <v>184752.733</v>
      </c>
      <c r="F13" s="57">
        <f t="shared" si="1"/>
        <v>92987.576</v>
      </c>
      <c r="G13" s="58">
        <f t="shared" si="2"/>
        <v>62400.987</v>
      </c>
      <c r="H13" s="58">
        <f t="shared" si="3"/>
        <v>47109.018</v>
      </c>
      <c r="I13" s="58">
        <f t="shared" si="4"/>
        <v>37934.919</v>
      </c>
      <c r="J13" s="58">
        <f t="shared" si="5"/>
        <v>31819.744000000002</v>
      </c>
      <c r="K13" s="58">
        <f t="shared" si="6"/>
        <v>27452.524</v>
      </c>
      <c r="L13" s="58">
        <f t="shared" si="7"/>
        <v>24177.780000000002</v>
      </c>
      <c r="M13" s="58">
        <f t="shared" si="8"/>
        <v>21631.345999999998</v>
      </c>
      <c r="N13" s="58">
        <f t="shared" si="9"/>
        <v>19594.74</v>
      </c>
      <c r="O13" s="58">
        <f t="shared" si="10"/>
        <v>17928.911</v>
      </c>
      <c r="P13" s="58">
        <f t="shared" si="11"/>
        <v>16541.162</v>
      </c>
      <c r="Q13" s="58">
        <f t="shared" si="12"/>
        <v>15367.33</v>
      </c>
      <c r="R13" s="59">
        <f t="shared" si="13"/>
        <v>14361.556</v>
      </c>
    </row>
    <row r="14" spans="1:18" ht="11.25" customHeight="1">
      <c r="A14" s="55">
        <v>72</v>
      </c>
      <c r="B14" s="78">
        <f>$E$142</f>
        <v>0.01503742</v>
      </c>
      <c r="D14" s="60">
        <v>1200000</v>
      </c>
      <c r="E14" s="83">
        <f t="shared" si="0"/>
        <v>201548.43600000002</v>
      </c>
      <c r="F14" s="57">
        <f t="shared" si="1"/>
        <v>101440.992</v>
      </c>
      <c r="G14" s="58">
        <f t="shared" si="2"/>
        <v>68073.804</v>
      </c>
      <c r="H14" s="58">
        <f t="shared" si="3"/>
        <v>51391.655999999995</v>
      </c>
      <c r="I14" s="58">
        <f t="shared" si="4"/>
        <v>41383.548</v>
      </c>
      <c r="J14" s="58">
        <f t="shared" si="5"/>
        <v>34712.448000000004</v>
      </c>
      <c r="K14" s="58">
        <f t="shared" si="6"/>
        <v>29948.208000000002</v>
      </c>
      <c r="L14" s="58">
        <f t="shared" si="7"/>
        <v>26375.760000000002</v>
      </c>
      <c r="M14" s="58">
        <f t="shared" si="8"/>
        <v>23597.832</v>
      </c>
      <c r="N14" s="58">
        <f t="shared" si="9"/>
        <v>21376.08</v>
      </c>
      <c r="O14" s="58">
        <f t="shared" si="10"/>
        <v>19558.811999999998</v>
      </c>
      <c r="P14" s="58">
        <f t="shared" si="11"/>
        <v>18044.904</v>
      </c>
      <c r="Q14" s="58">
        <f t="shared" si="12"/>
        <v>16764.36</v>
      </c>
      <c r="R14" s="59">
        <f t="shared" si="13"/>
        <v>15667.152</v>
      </c>
    </row>
    <row r="15" spans="1:18" ht="11.25" customHeight="1">
      <c r="A15" s="55">
        <v>78</v>
      </c>
      <c r="B15" s="78">
        <f>$E$148</f>
        <v>0.0139703</v>
      </c>
      <c r="D15" s="60">
        <v>1300000</v>
      </c>
      <c r="E15" s="83">
        <f t="shared" si="0"/>
        <v>218344.139</v>
      </c>
      <c r="F15" s="57">
        <f t="shared" si="1"/>
        <v>109894.408</v>
      </c>
      <c r="G15" s="58">
        <f t="shared" si="2"/>
        <v>73746.621</v>
      </c>
      <c r="H15" s="58">
        <f t="shared" si="3"/>
        <v>55674.293999999994</v>
      </c>
      <c r="I15" s="58">
        <f t="shared" si="4"/>
        <v>44832.177</v>
      </c>
      <c r="J15" s="58">
        <f t="shared" si="5"/>
        <v>37605.152</v>
      </c>
      <c r="K15" s="58">
        <f t="shared" si="6"/>
        <v>32443.892</v>
      </c>
      <c r="L15" s="58">
        <f t="shared" si="7"/>
        <v>28573.74</v>
      </c>
      <c r="M15" s="58">
        <f t="shared" si="8"/>
        <v>25564.318</v>
      </c>
      <c r="N15" s="58">
        <f t="shared" si="9"/>
        <v>23157.420000000002</v>
      </c>
      <c r="O15" s="58">
        <f t="shared" si="10"/>
        <v>21188.713</v>
      </c>
      <c r="P15" s="58">
        <f t="shared" si="11"/>
        <v>19548.646</v>
      </c>
      <c r="Q15" s="58">
        <f t="shared" si="12"/>
        <v>18161.39</v>
      </c>
      <c r="R15" s="59">
        <f t="shared" si="13"/>
        <v>16972.748</v>
      </c>
    </row>
    <row r="16" spans="1:18" ht="11.25" customHeight="1">
      <c r="A16" s="61">
        <v>84</v>
      </c>
      <c r="B16" s="78">
        <f>$E$154</f>
        <v>0.01305596</v>
      </c>
      <c r="D16" s="60">
        <v>1400000</v>
      </c>
      <c r="E16" s="83">
        <f t="shared" si="0"/>
        <v>235139.842</v>
      </c>
      <c r="F16" s="57">
        <f t="shared" si="1"/>
        <v>118347.824</v>
      </c>
      <c r="G16" s="58">
        <f t="shared" si="2"/>
        <v>79419.438</v>
      </c>
      <c r="H16" s="58">
        <f t="shared" si="3"/>
        <v>59956.93199999999</v>
      </c>
      <c r="I16" s="58">
        <f t="shared" si="4"/>
        <v>48280.806000000004</v>
      </c>
      <c r="J16" s="58">
        <f t="shared" si="5"/>
        <v>40497.856</v>
      </c>
      <c r="K16" s="58">
        <f t="shared" si="6"/>
        <v>34939.576</v>
      </c>
      <c r="L16" s="58">
        <f t="shared" si="7"/>
        <v>30771.72</v>
      </c>
      <c r="M16" s="58">
        <f t="shared" si="8"/>
        <v>27530.804</v>
      </c>
      <c r="N16" s="58">
        <f t="shared" si="9"/>
        <v>24938.76</v>
      </c>
      <c r="O16" s="58">
        <f t="shared" si="10"/>
        <v>22818.613999999998</v>
      </c>
      <c r="P16" s="58">
        <f t="shared" si="11"/>
        <v>21052.388</v>
      </c>
      <c r="Q16" s="58">
        <f t="shared" si="12"/>
        <v>19558.42</v>
      </c>
      <c r="R16" s="59">
        <f t="shared" si="13"/>
        <v>18278.344</v>
      </c>
    </row>
    <row r="17" spans="4:18" ht="11.25" customHeight="1">
      <c r="D17" s="60">
        <v>1500000</v>
      </c>
      <c r="E17" s="83">
        <f t="shared" si="0"/>
        <v>251935.545</v>
      </c>
      <c r="F17" s="57">
        <f t="shared" si="1"/>
        <v>126801.23999999999</v>
      </c>
      <c r="G17" s="58">
        <f t="shared" si="2"/>
        <v>85092.255</v>
      </c>
      <c r="H17" s="58">
        <f t="shared" si="3"/>
        <v>64239.56999999999</v>
      </c>
      <c r="I17" s="58">
        <f t="shared" si="4"/>
        <v>51729.435000000005</v>
      </c>
      <c r="J17" s="58">
        <f t="shared" si="5"/>
        <v>43390.560000000005</v>
      </c>
      <c r="K17" s="58">
        <f t="shared" si="6"/>
        <v>37435.26</v>
      </c>
      <c r="L17" s="58">
        <f t="shared" si="7"/>
        <v>32969.700000000004</v>
      </c>
      <c r="M17" s="58">
        <f t="shared" si="8"/>
        <v>29497.289999999997</v>
      </c>
      <c r="N17" s="58">
        <f t="shared" si="9"/>
        <v>26720.1</v>
      </c>
      <c r="O17" s="58">
        <f t="shared" si="10"/>
        <v>24448.515</v>
      </c>
      <c r="P17" s="58">
        <f t="shared" si="11"/>
        <v>22556.129999999997</v>
      </c>
      <c r="Q17" s="58">
        <f t="shared" si="12"/>
        <v>20955.45</v>
      </c>
      <c r="R17" s="59">
        <f t="shared" si="13"/>
        <v>19583.94</v>
      </c>
    </row>
    <row r="18" spans="4:18" ht="11.25" customHeight="1">
      <c r="D18" s="60">
        <v>1600000</v>
      </c>
      <c r="E18" s="83">
        <f t="shared" si="0"/>
        <v>268731.248</v>
      </c>
      <c r="F18" s="57">
        <f t="shared" si="1"/>
        <v>135254.656</v>
      </c>
      <c r="G18" s="58">
        <f t="shared" si="2"/>
        <v>90765.072</v>
      </c>
      <c r="H18" s="58">
        <f t="shared" si="3"/>
        <v>68522.208</v>
      </c>
      <c r="I18" s="58">
        <f t="shared" si="4"/>
        <v>55178.064000000006</v>
      </c>
      <c r="J18" s="58">
        <f t="shared" si="5"/>
        <v>46283.264</v>
      </c>
      <c r="K18" s="58">
        <f t="shared" si="6"/>
        <v>39930.944</v>
      </c>
      <c r="L18" s="58">
        <f t="shared" si="7"/>
        <v>35167.68</v>
      </c>
      <c r="M18" s="58">
        <f t="shared" si="8"/>
        <v>31463.775999999998</v>
      </c>
      <c r="N18" s="58">
        <f t="shared" si="9"/>
        <v>28501.44</v>
      </c>
      <c r="O18" s="58">
        <f t="shared" si="10"/>
        <v>26078.415999999997</v>
      </c>
      <c r="P18" s="58">
        <f t="shared" si="11"/>
        <v>24059.872</v>
      </c>
      <c r="Q18" s="58">
        <f t="shared" si="12"/>
        <v>22352.48</v>
      </c>
      <c r="R18" s="59">
        <f t="shared" si="13"/>
        <v>20889.536</v>
      </c>
    </row>
    <row r="19" spans="4:18" ht="11.25" customHeight="1">
      <c r="D19" s="60">
        <v>1700000</v>
      </c>
      <c r="E19" s="83">
        <f t="shared" si="0"/>
        <v>285526.951</v>
      </c>
      <c r="F19" s="57">
        <f t="shared" si="1"/>
        <v>143708.072</v>
      </c>
      <c r="G19" s="58">
        <f t="shared" si="2"/>
        <v>96437.889</v>
      </c>
      <c r="H19" s="58">
        <f t="shared" si="3"/>
        <v>72804.84599999999</v>
      </c>
      <c r="I19" s="58">
        <f t="shared" si="4"/>
        <v>58626.69300000001</v>
      </c>
      <c r="J19" s="58">
        <f t="shared" si="5"/>
        <v>49175.968</v>
      </c>
      <c r="K19" s="58">
        <f t="shared" si="6"/>
        <v>42426.628000000004</v>
      </c>
      <c r="L19" s="58">
        <f t="shared" si="7"/>
        <v>37365.66</v>
      </c>
      <c r="M19" s="58">
        <f t="shared" si="8"/>
        <v>33430.261999999995</v>
      </c>
      <c r="N19" s="58">
        <f t="shared" si="9"/>
        <v>30282.78</v>
      </c>
      <c r="O19" s="58">
        <f t="shared" si="10"/>
        <v>27708.317</v>
      </c>
      <c r="P19" s="58">
        <f t="shared" si="11"/>
        <v>25563.613999999998</v>
      </c>
      <c r="Q19" s="58">
        <f t="shared" si="12"/>
        <v>23749.51</v>
      </c>
      <c r="R19" s="59">
        <f t="shared" si="13"/>
        <v>22195.132</v>
      </c>
    </row>
    <row r="20" spans="4:18" ht="11.25" customHeight="1">
      <c r="D20" s="60">
        <v>1800000</v>
      </c>
      <c r="E20" s="83">
        <f t="shared" si="0"/>
        <v>302322.65400000004</v>
      </c>
      <c r="F20" s="57">
        <f t="shared" si="1"/>
        <v>152161.48799999998</v>
      </c>
      <c r="G20" s="58">
        <f t="shared" si="2"/>
        <v>102110.706</v>
      </c>
      <c r="H20" s="58">
        <f t="shared" si="3"/>
        <v>77087.484</v>
      </c>
      <c r="I20" s="58">
        <f t="shared" si="4"/>
        <v>62075.32200000001</v>
      </c>
      <c r="J20" s="58">
        <f t="shared" si="5"/>
        <v>52068.672</v>
      </c>
      <c r="K20" s="58">
        <f t="shared" si="6"/>
        <v>44922.312000000005</v>
      </c>
      <c r="L20" s="58">
        <f t="shared" si="7"/>
        <v>39563.64</v>
      </c>
      <c r="M20" s="58">
        <f t="shared" si="8"/>
        <v>35396.748</v>
      </c>
      <c r="N20" s="58">
        <f t="shared" si="9"/>
        <v>32064.12</v>
      </c>
      <c r="O20" s="58">
        <f t="shared" si="10"/>
        <v>29338.217999999997</v>
      </c>
      <c r="P20" s="58">
        <f t="shared" si="11"/>
        <v>27067.356</v>
      </c>
      <c r="Q20" s="58">
        <f t="shared" si="12"/>
        <v>25146.54</v>
      </c>
      <c r="R20" s="59">
        <f t="shared" si="13"/>
        <v>23500.728</v>
      </c>
    </row>
    <row r="21" spans="4:18" ht="11.25" customHeight="1">
      <c r="D21" s="60">
        <v>1900000</v>
      </c>
      <c r="E21" s="83">
        <f t="shared" si="0"/>
        <v>319118.357</v>
      </c>
      <c r="F21" s="57">
        <f t="shared" si="1"/>
        <v>160614.90399999998</v>
      </c>
      <c r="G21" s="58">
        <f t="shared" si="2"/>
        <v>107783.523</v>
      </c>
      <c r="H21" s="58">
        <f t="shared" si="3"/>
        <v>81370.12199999999</v>
      </c>
      <c r="I21" s="58">
        <f t="shared" si="4"/>
        <v>65523.95100000001</v>
      </c>
      <c r="J21" s="58">
        <f t="shared" si="5"/>
        <v>54961.376000000004</v>
      </c>
      <c r="K21" s="58">
        <f t="shared" si="6"/>
        <v>47417.996</v>
      </c>
      <c r="L21" s="58">
        <f t="shared" si="7"/>
        <v>41761.62</v>
      </c>
      <c r="M21" s="58">
        <f t="shared" si="8"/>
        <v>37363.234</v>
      </c>
      <c r="N21" s="58">
        <f t="shared" si="9"/>
        <v>33845.46</v>
      </c>
      <c r="O21" s="58">
        <f t="shared" si="10"/>
        <v>30968.119</v>
      </c>
      <c r="P21" s="58">
        <f t="shared" si="11"/>
        <v>28571.097999999998</v>
      </c>
      <c r="Q21" s="58">
        <f t="shared" si="12"/>
        <v>26543.57</v>
      </c>
      <c r="R21" s="59">
        <f t="shared" si="13"/>
        <v>24806.324</v>
      </c>
    </row>
    <row r="22" spans="4:18" ht="11.25" customHeight="1">
      <c r="D22" s="60">
        <v>2000000</v>
      </c>
      <c r="E22" s="83">
        <f t="shared" si="0"/>
        <v>335914.06</v>
      </c>
      <c r="F22" s="57">
        <f t="shared" si="1"/>
        <v>169068.32</v>
      </c>
      <c r="G22" s="58">
        <f t="shared" si="2"/>
        <v>113456.34</v>
      </c>
      <c r="H22" s="58">
        <f t="shared" si="3"/>
        <v>85652.76</v>
      </c>
      <c r="I22" s="58">
        <f t="shared" si="4"/>
        <v>68972.58</v>
      </c>
      <c r="J22" s="58">
        <f t="shared" si="5"/>
        <v>57854.08</v>
      </c>
      <c r="K22" s="58">
        <f t="shared" si="6"/>
        <v>49913.68</v>
      </c>
      <c r="L22" s="58">
        <f t="shared" si="7"/>
        <v>43959.6</v>
      </c>
      <c r="M22" s="58">
        <f t="shared" si="8"/>
        <v>39329.72</v>
      </c>
      <c r="N22" s="58">
        <f t="shared" si="9"/>
        <v>35626.8</v>
      </c>
      <c r="O22" s="58">
        <f t="shared" si="10"/>
        <v>32598.019999999997</v>
      </c>
      <c r="P22" s="58">
        <f t="shared" si="11"/>
        <v>30074.84</v>
      </c>
      <c r="Q22" s="58">
        <f t="shared" si="12"/>
        <v>27940.6</v>
      </c>
      <c r="R22" s="59">
        <f t="shared" si="13"/>
        <v>26111.920000000002</v>
      </c>
    </row>
    <row r="23" spans="4:18" ht="11.25" customHeight="1">
      <c r="D23" s="60">
        <v>2100000</v>
      </c>
      <c r="E23" s="83">
        <f t="shared" si="0"/>
        <v>352709.76300000004</v>
      </c>
      <c r="F23" s="57">
        <f t="shared" si="1"/>
        <v>177521.736</v>
      </c>
      <c r="G23" s="58">
        <f t="shared" si="2"/>
        <v>119129.157</v>
      </c>
      <c r="H23" s="58">
        <f t="shared" si="3"/>
        <v>89935.398</v>
      </c>
      <c r="I23" s="58">
        <f t="shared" si="4"/>
        <v>72421.209</v>
      </c>
      <c r="J23" s="58">
        <f t="shared" si="5"/>
        <v>60746.784</v>
      </c>
      <c r="K23" s="58">
        <f t="shared" si="6"/>
        <v>52409.364</v>
      </c>
      <c r="L23" s="58">
        <f t="shared" si="7"/>
        <v>46157.58</v>
      </c>
      <c r="M23" s="58">
        <f t="shared" si="8"/>
        <v>41296.206</v>
      </c>
      <c r="N23" s="58">
        <f t="shared" si="9"/>
        <v>37408.14</v>
      </c>
      <c r="O23" s="58">
        <f t="shared" si="10"/>
        <v>34227.920999999995</v>
      </c>
      <c r="P23" s="58">
        <f t="shared" si="11"/>
        <v>31578.582</v>
      </c>
      <c r="Q23" s="58">
        <f t="shared" si="12"/>
        <v>29337.63</v>
      </c>
      <c r="R23" s="59">
        <f t="shared" si="13"/>
        <v>27417.516</v>
      </c>
    </row>
    <row r="24" spans="4:18" ht="11.25" customHeight="1">
      <c r="D24" s="60">
        <v>2200000</v>
      </c>
      <c r="E24" s="83">
        <f t="shared" si="0"/>
        <v>369505.466</v>
      </c>
      <c r="F24" s="57">
        <f t="shared" si="1"/>
        <v>185975.152</v>
      </c>
      <c r="G24" s="58">
        <f t="shared" si="2"/>
        <v>124801.974</v>
      </c>
      <c r="H24" s="58">
        <f t="shared" si="3"/>
        <v>94218.036</v>
      </c>
      <c r="I24" s="58">
        <f t="shared" si="4"/>
        <v>75869.838</v>
      </c>
      <c r="J24" s="58">
        <f t="shared" si="5"/>
        <v>63639.488000000005</v>
      </c>
      <c r="K24" s="58">
        <f t="shared" si="6"/>
        <v>54905.048</v>
      </c>
      <c r="L24" s="58">
        <f t="shared" si="7"/>
        <v>48355.560000000005</v>
      </c>
      <c r="M24" s="58">
        <f t="shared" si="8"/>
        <v>43262.691999999995</v>
      </c>
      <c r="N24" s="58">
        <f t="shared" si="9"/>
        <v>39189.48</v>
      </c>
      <c r="O24" s="58">
        <f t="shared" si="10"/>
        <v>35857.822</v>
      </c>
      <c r="P24" s="58">
        <f t="shared" si="11"/>
        <v>33082.324</v>
      </c>
      <c r="Q24" s="58">
        <f t="shared" si="12"/>
        <v>30734.66</v>
      </c>
      <c r="R24" s="59">
        <f t="shared" si="13"/>
        <v>28723.112</v>
      </c>
    </row>
    <row r="25" spans="4:18" ht="11.25" customHeight="1">
      <c r="D25" s="60">
        <v>2300000</v>
      </c>
      <c r="E25" s="83">
        <f t="shared" si="0"/>
        <v>386301.169</v>
      </c>
      <c r="F25" s="57">
        <f t="shared" si="1"/>
        <v>194428.568</v>
      </c>
      <c r="G25" s="58">
        <f t="shared" si="2"/>
        <v>130474.791</v>
      </c>
      <c r="H25" s="58">
        <f t="shared" si="3"/>
        <v>98500.674</v>
      </c>
      <c r="I25" s="58">
        <f t="shared" si="4"/>
        <v>79318.467</v>
      </c>
      <c r="J25" s="58">
        <f t="shared" si="5"/>
        <v>66532.192</v>
      </c>
      <c r="K25" s="58">
        <f t="shared" si="6"/>
        <v>57400.732</v>
      </c>
      <c r="L25" s="58">
        <f t="shared" si="7"/>
        <v>50553.54</v>
      </c>
      <c r="M25" s="58">
        <f t="shared" si="8"/>
        <v>45229.178</v>
      </c>
      <c r="N25" s="58">
        <f t="shared" si="9"/>
        <v>40970.82</v>
      </c>
      <c r="O25" s="58">
        <f t="shared" si="10"/>
        <v>37487.723</v>
      </c>
      <c r="P25" s="58">
        <f t="shared" si="11"/>
        <v>34586.066</v>
      </c>
      <c r="Q25" s="58">
        <f t="shared" si="12"/>
        <v>32131.69</v>
      </c>
      <c r="R25" s="59">
        <f t="shared" si="13"/>
        <v>30028.708</v>
      </c>
    </row>
    <row r="26" spans="4:18" ht="11.25" customHeight="1">
      <c r="D26" s="60">
        <v>2400000</v>
      </c>
      <c r="E26" s="83">
        <f t="shared" si="0"/>
        <v>403096.87200000003</v>
      </c>
      <c r="F26" s="57">
        <f t="shared" si="1"/>
        <v>202881.984</v>
      </c>
      <c r="G26" s="58">
        <f t="shared" si="2"/>
        <v>136147.608</v>
      </c>
      <c r="H26" s="58">
        <f t="shared" si="3"/>
        <v>102783.31199999999</v>
      </c>
      <c r="I26" s="58">
        <f t="shared" si="4"/>
        <v>82767.096</v>
      </c>
      <c r="J26" s="58">
        <f t="shared" si="5"/>
        <v>69424.89600000001</v>
      </c>
      <c r="K26" s="58">
        <f t="shared" si="6"/>
        <v>59896.416000000005</v>
      </c>
      <c r="L26" s="58">
        <f t="shared" si="7"/>
        <v>52751.520000000004</v>
      </c>
      <c r="M26" s="58">
        <f t="shared" si="8"/>
        <v>47195.664</v>
      </c>
      <c r="N26" s="58">
        <f t="shared" si="9"/>
        <v>42752.16</v>
      </c>
      <c r="O26" s="58">
        <f t="shared" si="10"/>
        <v>39117.623999999996</v>
      </c>
      <c r="P26" s="58">
        <f t="shared" si="11"/>
        <v>36089.808</v>
      </c>
      <c r="Q26" s="58">
        <f t="shared" si="12"/>
        <v>33528.72</v>
      </c>
      <c r="R26" s="59">
        <f t="shared" si="13"/>
        <v>31334.304</v>
      </c>
    </row>
    <row r="27" spans="4:18" ht="11.25" customHeight="1">
      <c r="D27" s="60">
        <v>2500000</v>
      </c>
      <c r="E27" s="83">
        <f t="shared" si="0"/>
        <v>419892.575</v>
      </c>
      <c r="F27" s="57">
        <f t="shared" si="1"/>
        <v>211335.4</v>
      </c>
      <c r="G27" s="58">
        <f t="shared" si="2"/>
        <v>141820.42500000002</v>
      </c>
      <c r="H27" s="58">
        <f t="shared" si="3"/>
        <v>107065.95</v>
      </c>
      <c r="I27" s="58">
        <f t="shared" si="4"/>
        <v>86215.725</v>
      </c>
      <c r="J27" s="58">
        <f t="shared" si="5"/>
        <v>72317.6</v>
      </c>
      <c r="K27" s="58">
        <f t="shared" si="6"/>
        <v>62392.100000000006</v>
      </c>
      <c r="L27" s="58">
        <f t="shared" si="7"/>
        <v>54949.5</v>
      </c>
      <c r="M27" s="58">
        <f t="shared" si="8"/>
        <v>49162.15</v>
      </c>
      <c r="N27" s="58">
        <f t="shared" si="9"/>
        <v>44533.5</v>
      </c>
      <c r="O27" s="58">
        <f t="shared" si="10"/>
        <v>40747.525</v>
      </c>
      <c r="P27" s="58">
        <f t="shared" si="11"/>
        <v>37593.549999999996</v>
      </c>
      <c r="Q27" s="58">
        <f t="shared" si="12"/>
        <v>34925.75</v>
      </c>
      <c r="R27" s="59">
        <f t="shared" si="13"/>
        <v>32639.9</v>
      </c>
    </row>
    <row r="28" spans="4:18" ht="11.25" customHeight="1">
      <c r="D28" s="60">
        <v>2600000</v>
      </c>
      <c r="E28" s="83">
        <f t="shared" si="0"/>
        <v>436688.278</v>
      </c>
      <c r="F28" s="57">
        <f t="shared" si="1"/>
        <v>219788.816</v>
      </c>
      <c r="G28" s="58">
        <f t="shared" si="2"/>
        <v>147493.242</v>
      </c>
      <c r="H28" s="58">
        <f t="shared" si="3"/>
        <v>111348.58799999999</v>
      </c>
      <c r="I28" s="58">
        <f t="shared" si="4"/>
        <v>89664.354</v>
      </c>
      <c r="J28" s="58">
        <f t="shared" si="5"/>
        <v>75210.304</v>
      </c>
      <c r="K28" s="58">
        <f t="shared" si="6"/>
        <v>64887.784</v>
      </c>
      <c r="L28" s="58">
        <f t="shared" si="7"/>
        <v>57147.48</v>
      </c>
      <c r="M28" s="58">
        <f t="shared" si="8"/>
        <v>51128.636</v>
      </c>
      <c r="N28" s="58">
        <f t="shared" si="9"/>
        <v>46314.840000000004</v>
      </c>
      <c r="O28" s="58">
        <f t="shared" si="10"/>
        <v>42377.426</v>
      </c>
      <c r="P28" s="58">
        <f t="shared" si="11"/>
        <v>39097.292</v>
      </c>
      <c r="Q28" s="58">
        <f t="shared" si="12"/>
        <v>36322.78</v>
      </c>
      <c r="R28" s="59">
        <f t="shared" si="13"/>
        <v>33945.496</v>
      </c>
    </row>
    <row r="29" spans="4:18" ht="11.25" customHeight="1">
      <c r="D29" s="60">
        <v>2700000</v>
      </c>
      <c r="E29" s="83">
        <f t="shared" si="0"/>
        <v>453483.981</v>
      </c>
      <c r="F29" s="57">
        <f t="shared" si="1"/>
        <v>228242.232</v>
      </c>
      <c r="G29" s="58">
        <f t="shared" si="2"/>
        <v>153166.059</v>
      </c>
      <c r="H29" s="58">
        <f t="shared" si="3"/>
        <v>115631.226</v>
      </c>
      <c r="I29" s="58">
        <f t="shared" si="4"/>
        <v>93112.98300000001</v>
      </c>
      <c r="J29" s="58">
        <f t="shared" si="5"/>
        <v>78103.008</v>
      </c>
      <c r="K29" s="58">
        <f t="shared" si="6"/>
        <v>67383.46800000001</v>
      </c>
      <c r="L29" s="58">
        <f t="shared" si="7"/>
        <v>59345.46</v>
      </c>
      <c r="M29" s="58">
        <f t="shared" si="8"/>
        <v>53095.121999999996</v>
      </c>
      <c r="N29" s="58">
        <f t="shared" si="9"/>
        <v>48096.18</v>
      </c>
      <c r="O29" s="58">
        <f t="shared" si="10"/>
        <v>44007.327</v>
      </c>
      <c r="P29" s="58">
        <f t="shared" si="11"/>
        <v>40601.034</v>
      </c>
      <c r="Q29" s="58">
        <f t="shared" si="12"/>
        <v>37719.81</v>
      </c>
      <c r="R29" s="59">
        <f t="shared" si="13"/>
        <v>35251.092</v>
      </c>
    </row>
    <row r="30" spans="4:18" ht="11.25" customHeight="1">
      <c r="D30" s="60">
        <v>2800000</v>
      </c>
      <c r="E30" s="83">
        <f t="shared" si="0"/>
        <v>470279.684</v>
      </c>
      <c r="F30" s="57">
        <f t="shared" si="1"/>
        <v>236695.648</v>
      </c>
      <c r="G30" s="58">
        <f t="shared" si="2"/>
        <v>158838.876</v>
      </c>
      <c r="H30" s="58">
        <f t="shared" si="3"/>
        <v>119913.86399999999</v>
      </c>
      <c r="I30" s="58">
        <f t="shared" si="4"/>
        <v>96561.61200000001</v>
      </c>
      <c r="J30" s="58">
        <f t="shared" si="5"/>
        <v>80995.712</v>
      </c>
      <c r="K30" s="58">
        <f t="shared" si="6"/>
        <v>69879.152</v>
      </c>
      <c r="L30" s="58">
        <f t="shared" si="7"/>
        <v>61543.44</v>
      </c>
      <c r="M30" s="58">
        <f t="shared" si="8"/>
        <v>55061.608</v>
      </c>
      <c r="N30" s="58">
        <f t="shared" si="9"/>
        <v>49877.52</v>
      </c>
      <c r="O30" s="58">
        <f t="shared" si="10"/>
        <v>45637.227999999996</v>
      </c>
      <c r="P30" s="58">
        <f t="shared" si="11"/>
        <v>42104.776</v>
      </c>
      <c r="Q30" s="58">
        <f t="shared" si="12"/>
        <v>39116.84</v>
      </c>
      <c r="R30" s="59">
        <f t="shared" si="13"/>
        <v>36556.688</v>
      </c>
    </row>
    <row r="31" spans="4:18" ht="11.25" customHeight="1">
      <c r="D31" s="60">
        <v>2900000</v>
      </c>
      <c r="E31" s="83">
        <f t="shared" si="0"/>
        <v>487075.38700000005</v>
      </c>
      <c r="F31" s="57">
        <f t="shared" si="1"/>
        <v>245149.06399999998</v>
      </c>
      <c r="G31" s="58">
        <f t="shared" si="2"/>
        <v>164511.693</v>
      </c>
      <c r="H31" s="58">
        <f t="shared" si="3"/>
        <v>124196.502</v>
      </c>
      <c r="I31" s="58">
        <f t="shared" si="4"/>
        <v>100010.24100000001</v>
      </c>
      <c r="J31" s="58">
        <f t="shared" si="5"/>
        <v>83888.416</v>
      </c>
      <c r="K31" s="58">
        <f t="shared" si="6"/>
        <v>72374.836</v>
      </c>
      <c r="L31" s="58">
        <f t="shared" si="7"/>
        <v>63741.420000000006</v>
      </c>
      <c r="M31" s="58">
        <f t="shared" si="8"/>
        <v>57028.094</v>
      </c>
      <c r="N31" s="58">
        <f t="shared" si="9"/>
        <v>51658.86</v>
      </c>
      <c r="O31" s="58">
        <f t="shared" si="10"/>
        <v>47267.129</v>
      </c>
      <c r="P31" s="58">
        <f t="shared" si="11"/>
        <v>43608.518</v>
      </c>
      <c r="Q31" s="58">
        <f t="shared" si="12"/>
        <v>40513.87</v>
      </c>
      <c r="R31" s="59">
        <f t="shared" si="13"/>
        <v>37862.284</v>
      </c>
    </row>
    <row r="32" spans="4:18" ht="11.25" customHeight="1">
      <c r="D32" s="62">
        <v>3000000</v>
      </c>
      <c r="E32" s="84">
        <f t="shared" si="0"/>
        <v>503871.09</v>
      </c>
      <c r="F32" s="85">
        <f t="shared" si="1"/>
        <v>253602.47999999998</v>
      </c>
      <c r="G32" s="86">
        <f t="shared" si="2"/>
        <v>170184.51</v>
      </c>
      <c r="H32" s="86">
        <f t="shared" si="3"/>
        <v>128479.13999999998</v>
      </c>
      <c r="I32" s="86">
        <f t="shared" si="4"/>
        <v>103458.87000000001</v>
      </c>
      <c r="J32" s="86">
        <f t="shared" si="5"/>
        <v>86781.12000000001</v>
      </c>
      <c r="K32" s="86">
        <f t="shared" si="6"/>
        <v>74870.52</v>
      </c>
      <c r="L32" s="86">
        <f t="shared" si="7"/>
        <v>65939.40000000001</v>
      </c>
      <c r="M32" s="86">
        <f t="shared" si="8"/>
        <v>58994.579999999994</v>
      </c>
      <c r="N32" s="86">
        <f t="shared" si="9"/>
        <v>53440.2</v>
      </c>
      <c r="O32" s="86">
        <f t="shared" si="10"/>
        <v>48897.03</v>
      </c>
      <c r="P32" s="86">
        <f t="shared" si="11"/>
        <v>45112.259999999995</v>
      </c>
      <c r="Q32" s="86">
        <f t="shared" si="12"/>
        <v>41910.9</v>
      </c>
      <c r="R32" s="87">
        <f t="shared" si="13"/>
        <v>39167.88</v>
      </c>
    </row>
    <row r="33" spans="4:18" ht="12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5:18" ht="11.25" customHeight="1">
      <c r="E34" s="47">
        <v>6</v>
      </c>
      <c r="F34" s="47">
        <v>12</v>
      </c>
      <c r="G34" s="47">
        <v>18</v>
      </c>
      <c r="H34" s="47">
        <v>24</v>
      </c>
      <c r="I34" s="47">
        <v>30</v>
      </c>
      <c r="J34" s="47">
        <v>36</v>
      </c>
      <c r="K34" s="47">
        <v>42</v>
      </c>
      <c r="L34" s="47">
        <v>48</v>
      </c>
      <c r="M34" s="47">
        <v>54</v>
      </c>
      <c r="N34" s="47">
        <v>60</v>
      </c>
      <c r="O34" s="47">
        <v>66</v>
      </c>
      <c r="P34" s="47">
        <v>72</v>
      </c>
      <c r="Q34" s="47">
        <v>78</v>
      </c>
      <c r="R34" s="47">
        <v>84</v>
      </c>
    </row>
    <row r="35" ht="12.75" customHeight="1"/>
    <row r="36" ht="12" customHeight="1">
      <c r="D36" s="48" t="s">
        <v>31</v>
      </c>
    </row>
    <row r="37" spans="4:18" ht="12">
      <c r="D37" s="51"/>
      <c r="E37" s="52" t="s">
        <v>13</v>
      </c>
      <c r="F37" s="53" t="s">
        <v>14</v>
      </c>
      <c r="G37" s="53" t="s">
        <v>15</v>
      </c>
      <c r="H37" s="53" t="s">
        <v>2</v>
      </c>
      <c r="I37" s="53" t="s">
        <v>3</v>
      </c>
      <c r="J37" s="53" t="s">
        <v>4</v>
      </c>
      <c r="K37" s="53" t="s">
        <v>5</v>
      </c>
      <c r="L37" s="53" t="s">
        <v>6</v>
      </c>
      <c r="M37" s="53" t="s">
        <v>7</v>
      </c>
      <c r="N37" s="53" t="s">
        <v>8</v>
      </c>
      <c r="O37" s="53" t="s">
        <v>9</v>
      </c>
      <c r="P37" s="53" t="s">
        <v>10</v>
      </c>
      <c r="Q37" s="53" t="s">
        <v>11</v>
      </c>
      <c r="R37" s="54" t="s">
        <v>12</v>
      </c>
    </row>
    <row r="38" spans="4:18" ht="12">
      <c r="D38" s="56">
        <v>100000</v>
      </c>
      <c r="E38" s="64">
        <f>+E3*$E$34</f>
        <v>100774.21800000001</v>
      </c>
      <c r="F38" s="65">
        <f>+F3*$F$34</f>
        <v>101440.992</v>
      </c>
      <c r="G38" s="65">
        <f>+G3*$G$34</f>
        <v>102110.706</v>
      </c>
      <c r="H38" s="65">
        <f>+H3*$H$34</f>
        <v>102783.312</v>
      </c>
      <c r="I38" s="65">
        <f>+I3*$I$34</f>
        <v>103458.87000000001</v>
      </c>
      <c r="J38" s="65">
        <f>+J3*$J$34</f>
        <v>104137.34400000001</v>
      </c>
      <c r="K38" s="65">
        <f>+K3*$K$34</f>
        <v>104818.728</v>
      </c>
      <c r="L38" s="65">
        <f>+L3*$L$34</f>
        <v>105503.04000000001</v>
      </c>
      <c r="M38" s="65">
        <f>+M3*$M$34</f>
        <v>106190.24399999999</v>
      </c>
      <c r="N38" s="65">
        <f>+N3*$N$34</f>
        <v>106880.4</v>
      </c>
      <c r="O38" s="65">
        <f>+O3*$O$34</f>
        <v>107573.46599999999</v>
      </c>
      <c r="P38" s="65">
        <f>+P3*$P$34</f>
        <v>108269.424</v>
      </c>
      <c r="Q38" s="65">
        <f>+Q3*$Q$34</f>
        <v>108968.34</v>
      </c>
      <c r="R38" s="66">
        <f>+R3*$R$34</f>
        <v>109670.064</v>
      </c>
    </row>
    <row r="39" spans="4:18" ht="12">
      <c r="D39" s="60">
        <v>200000</v>
      </c>
      <c r="E39" s="67">
        <f aca="true" t="shared" si="14" ref="E39:E67">+E4*$E$34</f>
        <v>201548.43600000002</v>
      </c>
      <c r="F39" s="68">
        <f aca="true" t="shared" si="15" ref="F39:F67">+F4*$F$34</f>
        <v>202881.984</v>
      </c>
      <c r="G39" s="68">
        <f aca="true" t="shared" si="16" ref="G39:G67">+G4*$G$34</f>
        <v>204221.412</v>
      </c>
      <c r="H39" s="68">
        <f aca="true" t="shared" si="17" ref="H39:H67">+H4*$H$34</f>
        <v>205566.624</v>
      </c>
      <c r="I39" s="68">
        <f aca="true" t="shared" si="18" ref="I39:I67">+I4*$I$34</f>
        <v>206917.74000000002</v>
      </c>
      <c r="J39" s="68">
        <f aca="true" t="shared" si="19" ref="J39:J67">+J4*$J$34</f>
        <v>208274.68800000002</v>
      </c>
      <c r="K39" s="68">
        <f aca="true" t="shared" si="20" ref="K39:K67">+K4*$K$34</f>
        <v>209637.456</v>
      </c>
      <c r="L39" s="68">
        <f aca="true" t="shared" si="21" ref="L39:L67">+L4*$L$34</f>
        <v>211006.08000000002</v>
      </c>
      <c r="M39" s="68">
        <f aca="true" t="shared" si="22" ref="M39:M67">+M4*$M$34</f>
        <v>212380.48799999998</v>
      </c>
      <c r="N39" s="68">
        <f aca="true" t="shared" si="23" ref="N39:N67">+N4*$N$34</f>
        <v>213760.8</v>
      </c>
      <c r="O39" s="68">
        <f aca="true" t="shared" si="24" ref="O39:O67">+O4*$O$34</f>
        <v>215146.93199999997</v>
      </c>
      <c r="P39" s="68">
        <f aca="true" t="shared" si="25" ref="P39:P67">+P4*$P$34</f>
        <v>216538.848</v>
      </c>
      <c r="Q39" s="68">
        <f aca="true" t="shared" si="26" ref="Q39:Q67">+Q4*$Q$34</f>
        <v>217936.68</v>
      </c>
      <c r="R39" s="69">
        <f aca="true" t="shared" si="27" ref="R39:R67">+R4*$R$34</f>
        <v>219340.128</v>
      </c>
    </row>
    <row r="40" spans="4:18" ht="12">
      <c r="D40" s="60">
        <v>300000</v>
      </c>
      <c r="E40" s="67">
        <f t="shared" si="14"/>
        <v>302322.65400000004</v>
      </c>
      <c r="F40" s="68">
        <f t="shared" si="15"/>
        <v>304322.976</v>
      </c>
      <c r="G40" s="68">
        <f t="shared" si="16"/>
        <v>306332.118</v>
      </c>
      <c r="H40" s="68">
        <f t="shared" si="17"/>
        <v>308349.936</v>
      </c>
      <c r="I40" s="68">
        <f t="shared" si="18"/>
        <v>310376.61000000004</v>
      </c>
      <c r="J40" s="68">
        <f t="shared" si="19"/>
        <v>312412.032</v>
      </c>
      <c r="K40" s="68">
        <f t="shared" si="20"/>
        <v>314456.184</v>
      </c>
      <c r="L40" s="68">
        <f t="shared" si="21"/>
        <v>316509.12</v>
      </c>
      <c r="M40" s="68">
        <f t="shared" si="22"/>
        <v>318570.73199999996</v>
      </c>
      <c r="N40" s="68">
        <f t="shared" si="23"/>
        <v>320641.2</v>
      </c>
      <c r="O40" s="68">
        <f t="shared" si="24"/>
        <v>322720.398</v>
      </c>
      <c r="P40" s="68">
        <f t="shared" si="25"/>
        <v>324808.272</v>
      </c>
      <c r="Q40" s="68">
        <f t="shared" si="26"/>
        <v>326905.02</v>
      </c>
      <c r="R40" s="69">
        <f t="shared" si="27"/>
        <v>329010.192</v>
      </c>
    </row>
    <row r="41" spans="4:18" ht="12">
      <c r="D41" s="60">
        <v>400000</v>
      </c>
      <c r="E41" s="67">
        <f t="shared" si="14"/>
        <v>403096.87200000003</v>
      </c>
      <c r="F41" s="68">
        <f t="shared" si="15"/>
        <v>405763.968</v>
      </c>
      <c r="G41" s="68">
        <f t="shared" si="16"/>
        <v>408442.824</v>
      </c>
      <c r="H41" s="68">
        <f t="shared" si="17"/>
        <v>411133.248</v>
      </c>
      <c r="I41" s="68">
        <f t="shared" si="18"/>
        <v>413835.48000000004</v>
      </c>
      <c r="J41" s="68">
        <f t="shared" si="19"/>
        <v>416549.37600000005</v>
      </c>
      <c r="K41" s="68">
        <f t="shared" si="20"/>
        <v>419274.912</v>
      </c>
      <c r="L41" s="68">
        <f t="shared" si="21"/>
        <v>422012.16000000003</v>
      </c>
      <c r="M41" s="68">
        <f t="shared" si="22"/>
        <v>424760.97599999997</v>
      </c>
      <c r="N41" s="68">
        <f t="shared" si="23"/>
        <v>427521.6</v>
      </c>
      <c r="O41" s="68">
        <f t="shared" si="24"/>
        <v>430293.86399999994</v>
      </c>
      <c r="P41" s="68">
        <f t="shared" si="25"/>
        <v>433077.696</v>
      </c>
      <c r="Q41" s="68">
        <f t="shared" si="26"/>
        <v>435873.36</v>
      </c>
      <c r="R41" s="69">
        <f t="shared" si="27"/>
        <v>438680.256</v>
      </c>
    </row>
    <row r="42" spans="4:18" ht="12">
      <c r="D42" s="60">
        <v>500000</v>
      </c>
      <c r="E42" s="67">
        <f t="shared" si="14"/>
        <v>503871.08999999997</v>
      </c>
      <c r="F42" s="68">
        <f t="shared" si="15"/>
        <v>507204.96</v>
      </c>
      <c r="G42" s="68">
        <f t="shared" si="16"/>
        <v>510553.52999999997</v>
      </c>
      <c r="H42" s="68">
        <f t="shared" si="17"/>
        <v>513916.55999999994</v>
      </c>
      <c r="I42" s="68">
        <f t="shared" si="18"/>
        <v>517294.35000000003</v>
      </c>
      <c r="J42" s="68">
        <f t="shared" si="19"/>
        <v>520686.72000000003</v>
      </c>
      <c r="K42" s="68">
        <f t="shared" si="20"/>
        <v>524093.64</v>
      </c>
      <c r="L42" s="68">
        <f t="shared" si="21"/>
        <v>527515.2</v>
      </c>
      <c r="M42" s="68">
        <f t="shared" si="22"/>
        <v>530951.22</v>
      </c>
      <c r="N42" s="68">
        <f t="shared" si="23"/>
        <v>534402</v>
      </c>
      <c r="O42" s="68">
        <f t="shared" si="24"/>
        <v>537867.33</v>
      </c>
      <c r="P42" s="68">
        <f t="shared" si="25"/>
        <v>541347.12</v>
      </c>
      <c r="Q42" s="68">
        <f t="shared" si="26"/>
        <v>544841.7</v>
      </c>
      <c r="R42" s="69">
        <f t="shared" si="27"/>
        <v>548350.3200000001</v>
      </c>
    </row>
    <row r="43" spans="4:18" ht="12">
      <c r="D43" s="60">
        <v>600000</v>
      </c>
      <c r="E43" s="67">
        <f t="shared" si="14"/>
        <v>604645.3080000001</v>
      </c>
      <c r="F43" s="68">
        <f t="shared" si="15"/>
        <v>608645.952</v>
      </c>
      <c r="G43" s="68">
        <f t="shared" si="16"/>
        <v>612664.236</v>
      </c>
      <c r="H43" s="68">
        <f t="shared" si="17"/>
        <v>616699.872</v>
      </c>
      <c r="I43" s="68">
        <f t="shared" si="18"/>
        <v>620753.2200000001</v>
      </c>
      <c r="J43" s="68">
        <f t="shared" si="19"/>
        <v>624824.064</v>
      </c>
      <c r="K43" s="68">
        <f t="shared" si="20"/>
        <v>628912.368</v>
      </c>
      <c r="L43" s="68">
        <f t="shared" si="21"/>
        <v>633018.24</v>
      </c>
      <c r="M43" s="68">
        <f t="shared" si="22"/>
        <v>637141.4639999999</v>
      </c>
      <c r="N43" s="68">
        <f t="shared" si="23"/>
        <v>641282.4</v>
      </c>
      <c r="O43" s="68">
        <f t="shared" si="24"/>
        <v>645440.796</v>
      </c>
      <c r="P43" s="68">
        <f t="shared" si="25"/>
        <v>649616.544</v>
      </c>
      <c r="Q43" s="68">
        <f t="shared" si="26"/>
        <v>653810.04</v>
      </c>
      <c r="R43" s="69">
        <f t="shared" si="27"/>
        <v>658020.384</v>
      </c>
    </row>
    <row r="44" spans="4:18" ht="12">
      <c r="D44" s="60">
        <v>700000</v>
      </c>
      <c r="E44" s="67">
        <f t="shared" si="14"/>
        <v>705419.5260000001</v>
      </c>
      <c r="F44" s="68">
        <f t="shared" si="15"/>
        <v>710086.9439999999</v>
      </c>
      <c r="G44" s="68">
        <f t="shared" si="16"/>
        <v>714774.9419999999</v>
      </c>
      <c r="H44" s="68">
        <f t="shared" si="17"/>
        <v>719483.1839999999</v>
      </c>
      <c r="I44" s="68">
        <f t="shared" si="18"/>
        <v>724212.0900000001</v>
      </c>
      <c r="J44" s="68">
        <f t="shared" si="19"/>
        <v>728961.408</v>
      </c>
      <c r="K44" s="68">
        <f t="shared" si="20"/>
        <v>733731.096</v>
      </c>
      <c r="L44" s="68">
        <f t="shared" si="21"/>
        <v>738521.28</v>
      </c>
      <c r="M44" s="68">
        <f t="shared" si="22"/>
        <v>743331.708</v>
      </c>
      <c r="N44" s="68">
        <f t="shared" si="23"/>
        <v>748162.7999999999</v>
      </c>
      <c r="O44" s="68">
        <f t="shared" si="24"/>
        <v>753014.2619999999</v>
      </c>
      <c r="P44" s="68">
        <f t="shared" si="25"/>
        <v>757885.968</v>
      </c>
      <c r="Q44" s="68">
        <f t="shared" si="26"/>
        <v>762778.3799999999</v>
      </c>
      <c r="R44" s="69">
        <f t="shared" si="27"/>
        <v>767690.4480000001</v>
      </c>
    </row>
    <row r="45" spans="4:18" ht="12">
      <c r="D45" s="60">
        <v>800000</v>
      </c>
      <c r="E45" s="67">
        <f t="shared" si="14"/>
        <v>806193.7440000001</v>
      </c>
      <c r="F45" s="68">
        <f t="shared" si="15"/>
        <v>811527.936</v>
      </c>
      <c r="G45" s="68">
        <f t="shared" si="16"/>
        <v>816885.648</v>
      </c>
      <c r="H45" s="68">
        <f t="shared" si="17"/>
        <v>822266.496</v>
      </c>
      <c r="I45" s="68">
        <f t="shared" si="18"/>
        <v>827670.9600000001</v>
      </c>
      <c r="J45" s="68">
        <f t="shared" si="19"/>
        <v>833098.7520000001</v>
      </c>
      <c r="K45" s="68">
        <f t="shared" si="20"/>
        <v>838549.824</v>
      </c>
      <c r="L45" s="68">
        <f t="shared" si="21"/>
        <v>844024.3200000001</v>
      </c>
      <c r="M45" s="68">
        <f t="shared" si="22"/>
        <v>849521.9519999999</v>
      </c>
      <c r="N45" s="68">
        <f t="shared" si="23"/>
        <v>855043.2</v>
      </c>
      <c r="O45" s="68">
        <f t="shared" si="24"/>
        <v>860587.7279999999</v>
      </c>
      <c r="P45" s="68">
        <f t="shared" si="25"/>
        <v>866155.392</v>
      </c>
      <c r="Q45" s="68">
        <f t="shared" si="26"/>
        <v>871746.72</v>
      </c>
      <c r="R45" s="69">
        <f t="shared" si="27"/>
        <v>877360.512</v>
      </c>
    </row>
    <row r="46" spans="4:18" ht="12">
      <c r="D46" s="60">
        <v>900000</v>
      </c>
      <c r="E46" s="67">
        <f t="shared" si="14"/>
        <v>906967.962</v>
      </c>
      <c r="F46" s="68">
        <f t="shared" si="15"/>
        <v>912968.9279999998</v>
      </c>
      <c r="G46" s="68">
        <f t="shared" si="16"/>
        <v>918996.354</v>
      </c>
      <c r="H46" s="68">
        <f t="shared" si="17"/>
        <v>925049.808</v>
      </c>
      <c r="I46" s="68">
        <f t="shared" si="18"/>
        <v>931129.8300000001</v>
      </c>
      <c r="J46" s="68">
        <f t="shared" si="19"/>
        <v>937236.096</v>
      </c>
      <c r="K46" s="68">
        <f t="shared" si="20"/>
        <v>943368.5520000001</v>
      </c>
      <c r="L46" s="68">
        <f t="shared" si="21"/>
        <v>949527.36</v>
      </c>
      <c r="M46" s="68">
        <f t="shared" si="22"/>
        <v>955712.196</v>
      </c>
      <c r="N46" s="68">
        <f t="shared" si="23"/>
        <v>961923.6</v>
      </c>
      <c r="O46" s="68">
        <f t="shared" si="24"/>
        <v>968161.1939999999</v>
      </c>
      <c r="P46" s="68">
        <f t="shared" si="25"/>
        <v>974424.816</v>
      </c>
      <c r="Q46" s="68">
        <f t="shared" si="26"/>
        <v>980715.06</v>
      </c>
      <c r="R46" s="69">
        <f t="shared" si="27"/>
        <v>987030.576</v>
      </c>
    </row>
    <row r="47" spans="4:18" ht="12">
      <c r="D47" s="60">
        <v>1000000</v>
      </c>
      <c r="E47" s="67">
        <f t="shared" si="14"/>
        <v>1007742.1799999999</v>
      </c>
      <c r="F47" s="68">
        <f t="shared" si="15"/>
        <v>1014409.92</v>
      </c>
      <c r="G47" s="68">
        <f t="shared" si="16"/>
        <v>1021107.0599999999</v>
      </c>
      <c r="H47" s="68">
        <f t="shared" si="17"/>
        <v>1027833.1199999999</v>
      </c>
      <c r="I47" s="68">
        <f t="shared" si="18"/>
        <v>1034588.7000000001</v>
      </c>
      <c r="J47" s="68">
        <f t="shared" si="19"/>
        <v>1041373.4400000001</v>
      </c>
      <c r="K47" s="68">
        <f t="shared" si="20"/>
        <v>1048187.28</v>
      </c>
      <c r="L47" s="68">
        <f t="shared" si="21"/>
        <v>1055030.4</v>
      </c>
      <c r="M47" s="68">
        <f t="shared" si="22"/>
        <v>1061902.44</v>
      </c>
      <c r="N47" s="68">
        <f t="shared" si="23"/>
        <v>1068804</v>
      </c>
      <c r="O47" s="68">
        <f t="shared" si="24"/>
        <v>1075734.66</v>
      </c>
      <c r="P47" s="68">
        <f t="shared" si="25"/>
        <v>1082694.24</v>
      </c>
      <c r="Q47" s="68">
        <f t="shared" si="26"/>
        <v>1089683.4</v>
      </c>
      <c r="R47" s="69">
        <f t="shared" si="27"/>
        <v>1096700.6400000001</v>
      </c>
    </row>
    <row r="48" spans="4:18" ht="12">
      <c r="D48" s="60">
        <v>1100000</v>
      </c>
      <c r="E48" s="67">
        <f t="shared" si="14"/>
        <v>1108516.398</v>
      </c>
      <c r="F48" s="68">
        <f t="shared" si="15"/>
        <v>1115850.912</v>
      </c>
      <c r="G48" s="68">
        <f t="shared" si="16"/>
        <v>1123217.766</v>
      </c>
      <c r="H48" s="68">
        <f t="shared" si="17"/>
        <v>1130616.432</v>
      </c>
      <c r="I48" s="68">
        <f t="shared" si="18"/>
        <v>1138047.57</v>
      </c>
      <c r="J48" s="68">
        <f t="shared" si="19"/>
        <v>1145510.784</v>
      </c>
      <c r="K48" s="68">
        <f t="shared" si="20"/>
        <v>1153006.0080000001</v>
      </c>
      <c r="L48" s="68">
        <f t="shared" si="21"/>
        <v>1160533.4400000002</v>
      </c>
      <c r="M48" s="68">
        <f t="shared" si="22"/>
        <v>1168092.684</v>
      </c>
      <c r="N48" s="68">
        <f t="shared" si="23"/>
        <v>1175684.4000000001</v>
      </c>
      <c r="O48" s="68">
        <f t="shared" si="24"/>
        <v>1183308.126</v>
      </c>
      <c r="P48" s="68">
        <f t="shared" si="25"/>
        <v>1190963.664</v>
      </c>
      <c r="Q48" s="68">
        <f t="shared" si="26"/>
        <v>1198651.74</v>
      </c>
      <c r="R48" s="69">
        <f t="shared" si="27"/>
        <v>1206370.7040000001</v>
      </c>
    </row>
    <row r="49" spans="4:18" ht="12">
      <c r="D49" s="60">
        <v>1200000</v>
      </c>
      <c r="E49" s="67">
        <f t="shared" si="14"/>
        <v>1209290.6160000002</v>
      </c>
      <c r="F49" s="68">
        <f t="shared" si="15"/>
        <v>1217291.904</v>
      </c>
      <c r="G49" s="68">
        <f t="shared" si="16"/>
        <v>1225328.472</v>
      </c>
      <c r="H49" s="68">
        <f t="shared" si="17"/>
        <v>1233399.744</v>
      </c>
      <c r="I49" s="68">
        <f t="shared" si="18"/>
        <v>1241506.4400000002</v>
      </c>
      <c r="J49" s="68">
        <f t="shared" si="19"/>
        <v>1249648.128</v>
      </c>
      <c r="K49" s="68">
        <f t="shared" si="20"/>
        <v>1257824.736</v>
      </c>
      <c r="L49" s="68">
        <f t="shared" si="21"/>
        <v>1266036.48</v>
      </c>
      <c r="M49" s="68">
        <f t="shared" si="22"/>
        <v>1274282.9279999998</v>
      </c>
      <c r="N49" s="68">
        <f t="shared" si="23"/>
        <v>1282564.8</v>
      </c>
      <c r="O49" s="68">
        <f t="shared" si="24"/>
        <v>1290881.592</v>
      </c>
      <c r="P49" s="68">
        <f t="shared" si="25"/>
        <v>1299233.088</v>
      </c>
      <c r="Q49" s="68">
        <f t="shared" si="26"/>
        <v>1307620.08</v>
      </c>
      <c r="R49" s="69">
        <f t="shared" si="27"/>
        <v>1316040.768</v>
      </c>
    </row>
    <row r="50" spans="4:18" ht="12">
      <c r="D50" s="60">
        <v>1300000</v>
      </c>
      <c r="E50" s="67">
        <f t="shared" si="14"/>
        <v>1310064.834</v>
      </c>
      <c r="F50" s="68">
        <f t="shared" si="15"/>
        <v>1318732.896</v>
      </c>
      <c r="G50" s="68">
        <f t="shared" si="16"/>
        <v>1327439.178</v>
      </c>
      <c r="H50" s="68">
        <f t="shared" si="17"/>
        <v>1336183.0559999999</v>
      </c>
      <c r="I50" s="68">
        <f t="shared" si="18"/>
        <v>1344965.31</v>
      </c>
      <c r="J50" s="68">
        <f t="shared" si="19"/>
        <v>1353785.472</v>
      </c>
      <c r="K50" s="68">
        <f t="shared" si="20"/>
        <v>1362643.464</v>
      </c>
      <c r="L50" s="68">
        <f t="shared" si="21"/>
        <v>1371539.52</v>
      </c>
      <c r="M50" s="68">
        <f t="shared" si="22"/>
        <v>1380473.172</v>
      </c>
      <c r="N50" s="68">
        <f t="shared" si="23"/>
        <v>1389445.2000000002</v>
      </c>
      <c r="O50" s="68">
        <f t="shared" si="24"/>
        <v>1398455.058</v>
      </c>
      <c r="P50" s="68">
        <f t="shared" si="25"/>
        <v>1407502.512</v>
      </c>
      <c r="Q50" s="68">
        <f t="shared" si="26"/>
        <v>1416588.42</v>
      </c>
      <c r="R50" s="69">
        <f t="shared" si="27"/>
        <v>1425710.832</v>
      </c>
    </row>
    <row r="51" spans="4:18" ht="12">
      <c r="D51" s="60">
        <v>1400000</v>
      </c>
      <c r="E51" s="67">
        <f t="shared" si="14"/>
        <v>1410839.0520000001</v>
      </c>
      <c r="F51" s="68">
        <f t="shared" si="15"/>
        <v>1420173.8879999998</v>
      </c>
      <c r="G51" s="68">
        <f t="shared" si="16"/>
        <v>1429549.8839999998</v>
      </c>
      <c r="H51" s="68">
        <f t="shared" si="17"/>
        <v>1438966.3679999998</v>
      </c>
      <c r="I51" s="68">
        <f t="shared" si="18"/>
        <v>1448424.1800000002</v>
      </c>
      <c r="J51" s="68">
        <f t="shared" si="19"/>
        <v>1457922.816</v>
      </c>
      <c r="K51" s="68">
        <f t="shared" si="20"/>
        <v>1467462.192</v>
      </c>
      <c r="L51" s="68">
        <f t="shared" si="21"/>
        <v>1477042.56</v>
      </c>
      <c r="M51" s="68">
        <f t="shared" si="22"/>
        <v>1486663.416</v>
      </c>
      <c r="N51" s="68">
        <f t="shared" si="23"/>
        <v>1496325.5999999999</v>
      </c>
      <c r="O51" s="68">
        <f t="shared" si="24"/>
        <v>1506028.5239999997</v>
      </c>
      <c r="P51" s="68">
        <f t="shared" si="25"/>
        <v>1515771.936</v>
      </c>
      <c r="Q51" s="68">
        <f t="shared" si="26"/>
        <v>1525556.7599999998</v>
      </c>
      <c r="R51" s="69">
        <f t="shared" si="27"/>
        <v>1535380.8960000002</v>
      </c>
    </row>
    <row r="52" spans="4:18" ht="12">
      <c r="D52" s="60">
        <v>1500000</v>
      </c>
      <c r="E52" s="67">
        <f t="shared" si="14"/>
        <v>1511613.27</v>
      </c>
      <c r="F52" s="68">
        <f t="shared" si="15"/>
        <v>1521614.88</v>
      </c>
      <c r="G52" s="68">
        <f t="shared" si="16"/>
        <v>1531660.59</v>
      </c>
      <c r="H52" s="68">
        <f t="shared" si="17"/>
        <v>1541749.6799999997</v>
      </c>
      <c r="I52" s="68">
        <f t="shared" si="18"/>
        <v>1551883.05</v>
      </c>
      <c r="J52" s="68">
        <f t="shared" si="19"/>
        <v>1562060.1600000001</v>
      </c>
      <c r="K52" s="68">
        <f t="shared" si="20"/>
        <v>1572280.9200000002</v>
      </c>
      <c r="L52" s="68">
        <f t="shared" si="21"/>
        <v>1582545.6</v>
      </c>
      <c r="M52" s="68">
        <f t="shared" si="22"/>
        <v>1592853.66</v>
      </c>
      <c r="N52" s="68">
        <f t="shared" si="23"/>
        <v>1603206</v>
      </c>
      <c r="O52" s="68">
        <f t="shared" si="24"/>
        <v>1613601.99</v>
      </c>
      <c r="P52" s="68">
        <f t="shared" si="25"/>
        <v>1624041.3599999999</v>
      </c>
      <c r="Q52" s="68">
        <f t="shared" si="26"/>
        <v>1634525.1</v>
      </c>
      <c r="R52" s="69">
        <f t="shared" si="27"/>
        <v>1645050.96</v>
      </c>
    </row>
    <row r="53" spans="4:18" ht="12">
      <c r="D53" s="60">
        <v>1600000</v>
      </c>
      <c r="E53" s="67">
        <f t="shared" si="14"/>
        <v>1612387.4880000001</v>
      </c>
      <c r="F53" s="68">
        <f t="shared" si="15"/>
        <v>1623055.872</v>
      </c>
      <c r="G53" s="68">
        <f t="shared" si="16"/>
        <v>1633771.296</v>
      </c>
      <c r="H53" s="68">
        <f t="shared" si="17"/>
        <v>1644532.992</v>
      </c>
      <c r="I53" s="68">
        <f t="shared" si="18"/>
        <v>1655341.9200000002</v>
      </c>
      <c r="J53" s="68">
        <f t="shared" si="19"/>
        <v>1666197.5040000002</v>
      </c>
      <c r="K53" s="68">
        <f t="shared" si="20"/>
        <v>1677099.648</v>
      </c>
      <c r="L53" s="68">
        <f t="shared" si="21"/>
        <v>1688048.6400000001</v>
      </c>
      <c r="M53" s="68">
        <f t="shared" si="22"/>
        <v>1699043.9039999999</v>
      </c>
      <c r="N53" s="68">
        <f t="shared" si="23"/>
        <v>1710086.4</v>
      </c>
      <c r="O53" s="68">
        <f t="shared" si="24"/>
        <v>1721175.4559999998</v>
      </c>
      <c r="P53" s="68">
        <f t="shared" si="25"/>
        <v>1732310.784</v>
      </c>
      <c r="Q53" s="68">
        <f t="shared" si="26"/>
        <v>1743493.44</v>
      </c>
      <c r="R53" s="69">
        <f t="shared" si="27"/>
        <v>1754721.024</v>
      </c>
    </row>
    <row r="54" spans="4:18" ht="12">
      <c r="D54" s="60">
        <v>1700000</v>
      </c>
      <c r="E54" s="67">
        <f t="shared" si="14"/>
        <v>1713161.706</v>
      </c>
      <c r="F54" s="68">
        <f t="shared" si="15"/>
        <v>1724496.8639999998</v>
      </c>
      <c r="G54" s="68">
        <f t="shared" si="16"/>
        <v>1735882.0019999999</v>
      </c>
      <c r="H54" s="68">
        <f t="shared" si="17"/>
        <v>1747316.3039999998</v>
      </c>
      <c r="I54" s="68">
        <f t="shared" si="18"/>
        <v>1758800.7900000003</v>
      </c>
      <c r="J54" s="68">
        <f t="shared" si="19"/>
        <v>1770334.848</v>
      </c>
      <c r="K54" s="68">
        <f t="shared" si="20"/>
        <v>1781918.3760000002</v>
      </c>
      <c r="L54" s="68">
        <f t="shared" si="21"/>
        <v>1793551.6800000002</v>
      </c>
      <c r="M54" s="68">
        <f t="shared" si="22"/>
        <v>1805234.1479999998</v>
      </c>
      <c r="N54" s="68">
        <f t="shared" si="23"/>
        <v>1816966.7999999998</v>
      </c>
      <c r="O54" s="68">
        <f t="shared" si="24"/>
        <v>1828748.922</v>
      </c>
      <c r="P54" s="68">
        <f t="shared" si="25"/>
        <v>1840580.2079999999</v>
      </c>
      <c r="Q54" s="68">
        <f t="shared" si="26"/>
        <v>1852461.7799999998</v>
      </c>
      <c r="R54" s="69">
        <f t="shared" si="27"/>
        <v>1864391.0880000002</v>
      </c>
    </row>
    <row r="55" spans="4:18" ht="12">
      <c r="D55" s="60">
        <v>1800000</v>
      </c>
      <c r="E55" s="67">
        <f t="shared" si="14"/>
        <v>1813935.924</v>
      </c>
      <c r="F55" s="68">
        <f t="shared" si="15"/>
        <v>1825937.8559999997</v>
      </c>
      <c r="G55" s="68">
        <f t="shared" si="16"/>
        <v>1837992.708</v>
      </c>
      <c r="H55" s="68">
        <f t="shared" si="17"/>
        <v>1850099.616</v>
      </c>
      <c r="I55" s="68">
        <f t="shared" si="18"/>
        <v>1862259.6600000001</v>
      </c>
      <c r="J55" s="68">
        <f t="shared" si="19"/>
        <v>1874472.192</v>
      </c>
      <c r="K55" s="68">
        <f t="shared" si="20"/>
        <v>1886737.1040000003</v>
      </c>
      <c r="L55" s="68">
        <f t="shared" si="21"/>
        <v>1899054.72</v>
      </c>
      <c r="M55" s="68">
        <f t="shared" si="22"/>
        <v>1911424.392</v>
      </c>
      <c r="N55" s="68">
        <f t="shared" si="23"/>
        <v>1923847.2</v>
      </c>
      <c r="O55" s="68">
        <f t="shared" si="24"/>
        <v>1936322.3879999998</v>
      </c>
      <c r="P55" s="68">
        <f t="shared" si="25"/>
        <v>1948849.632</v>
      </c>
      <c r="Q55" s="68">
        <f t="shared" si="26"/>
        <v>1961430.12</v>
      </c>
      <c r="R55" s="69">
        <f t="shared" si="27"/>
        <v>1974061.152</v>
      </c>
    </row>
    <row r="56" spans="4:18" ht="12">
      <c r="D56" s="60">
        <v>1900000</v>
      </c>
      <c r="E56" s="67">
        <f t="shared" si="14"/>
        <v>1914710.142</v>
      </c>
      <c r="F56" s="68">
        <f t="shared" si="15"/>
        <v>1927378.8479999998</v>
      </c>
      <c r="G56" s="68">
        <f t="shared" si="16"/>
        <v>1940103.414</v>
      </c>
      <c r="H56" s="68">
        <f t="shared" si="17"/>
        <v>1952882.9279999998</v>
      </c>
      <c r="I56" s="68">
        <f t="shared" si="18"/>
        <v>1965718.5300000003</v>
      </c>
      <c r="J56" s="68">
        <f t="shared" si="19"/>
        <v>1978609.536</v>
      </c>
      <c r="K56" s="68">
        <f t="shared" si="20"/>
        <v>1991555.832</v>
      </c>
      <c r="L56" s="68">
        <f t="shared" si="21"/>
        <v>2004557.7600000002</v>
      </c>
      <c r="M56" s="68">
        <f t="shared" si="22"/>
        <v>2017614.636</v>
      </c>
      <c r="N56" s="68">
        <f t="shared" si="23"/>
        <v>2030727.5999999999</v>
      </c>
      <c r="O56" s="68">
        <f t="shared" si="24"/>
        <v>2043895.8539999998</v>
      </c>
      <c r="P56" s="68">
        <f t="shared" si="25"/>
        <v>2057119.0559999999</v>
      </c>
      <c r="Q56" s="68">
        <f t="shared" si="26"/>
        <v>2070398.46</v>
      </c>
      <c r="R56" s="69">
        <f t="shared" si="27"/>
        <v>2083731.216</v>
      </c>
    </row>
    <row r="57" spans="4:18" ht="12">
      <c r="D57" s="60">
        <v>2000000</v>
      </c>
      <c r="E57" s="67">
        <f t="shared" si="14"/>
        <v>2015484.3599999999</v>
      </c>
      <c r="F57" s="68">
        <f t="shared" si="15"/>
        <v>2028819.84</v>
      </c>
      <c r="G57" s="68">
        <f t="shared" si="16"/>
        <v>2042214.1199999999</v>
      </c>
      <c r="H57" s="68">
        <f t="shared" si="17"/>
        <v>2055666.2399999998</v>
      </c>
      <c r="I57" s="68">
        <f t="shared" si="18"/>
        <v>2069177.4000000001</v>
      </c>
      <c r="J57" s="68">
        <f t="shared" si="19"/>
        <v>2082746.8800000001</v>
      </c>
      <c r="K57" s="68">
        <f t="shared" si="20"/>
        <v>2096374.56</v>
      </c>
      <c r="L57" s="68">
        <f t="shared" si="21"/>
        <v>2110060.8</v>
      </c>
      <c r="M57" s="68">
        <f t="shared" si="22"/>
        <v>2123804.88</v>
      </c>
      <c r="N57" s="68">
        <f t="shared" si="23"/>
        <v>2137608</v>
      </c>
      <c r="O57" s="68">
        <f t="shared" si="24"/>
        <v>2151469.32</v>
      </c>
      <c r="P57" s="68">
        <f t="shared" si="25"/>
        <v>2165388.48</v>
      </c>
      <c r="Q57" s="68">
        <f t="shared" si="26"/>
        <v>2179366.8</v>
      </c>
      <c r="R57" s="69">
        <f t="shared" si="27"/>
        <v>2193401.2800000003</v>
      </c>
    </row>
    <row r="58" spans="4:18" ht="12">
      <c r="D58" s="60">
        <v>2100000</v>
      </c>
      <c r="E58" s="67">
        <f t="shared" si="14"/>
        <v>2116258.578</v>
      </c>
      <c r="F58" s="68">
        <f t="shared" si="15"/>
        <v>2130260.832</v>
      </c>
      <c r="G58" s="68">
        <f t="shared" si="16"/>
        <v>2144324.8260000004</v>
      </c>
      <c r="H58" s="68">
        <f t="shared" si="17"/>
        <v>2158449.552</v>
      </c>
      <c r="I58" s="68">
        <f t="shared" si="18"/>
        <v>2172636.27</v>
      </c>
      <c r="J58" s="68">
        <f t="shared" si="19"/>
        <v>2186884.224</v>
      </c>
      <c r="K58" s="68">
        <f t="shared" si="20"/>
        <v>2201193.288</v>
      </c>
      <c r="L58" s="68">
        <f t="shared" si="21"/>
        <v>2215563.84</v>
      </c>
      <c r="M58" s="68">
        <f t="shared" si="22"/>
        <v>2229995.124</v>
      </c>
      <c r="N58" s="68">
        <f t="shared" si="23"/>
        <v>2244488.4</v>
      </c>
      <c r="O58" s="68">
        <f t="shared" si="24"/>
        <v>2259042.786</v>
      </c>
      <c r="P58" s="68">
        <f t="shared" si="25"/>
        <v>2273657.904</v>
      </c>
      <c r="Q58" s="68">
        <f t="shared" si="26"/>
        <v>2288335.14</v>
      </c>
      <c r="R58" s="69">
        <f t="shared" si="27"/>
        <v>2303071.344</v>
      </c>
    </row>
    <row r="59" spans="4:18" ht="12">
      <c r="D59" s="60">
        <v>2200000</v>
      </c>
      <c r="E59" s="67">
        <f t="shared" si="14"/>
        <v>2217032.796</v>
      </c>
      <c r="F59" s="68">
        <f t="shared" si="15"/>
        <v>2231701.824</v>
      </c>
      <c r="G59" s="68">
        <f t="shared" si="16"/>
        <v>2246435.532</v>
      </c>
      <c r="H59" s="68">
        <f t="shared" si="17"/>
        <v>2261232.864</v>
      </c>
      <c r="I59" s="68">
        <f t="shared" si="18"/>
        <v>2276095.14</v>
      </c>
      <c r="J59" s="68">
        <f t="shared" si="19"/>
        <v>2291021.568</v>
      </c>
      <c r="K59" s="68">
        <f t="shared" si="20"/>
        <v>2306012.0160000003</v>
      </c>
      <c r="L59" s="68">
        <f t="shared" si="21"/>
        <v>2321066.8800000004</v>
      </c>
      <c r="M59" s="68">
        <f t="shared" si="22"/>
        <v>2336185.368</v>
      </c>
      <c r="N59" s="68">
        <f t="shared" si="23"/>
        <v>2351368.8000000003</v>
      </c>
      <c r="O59" s="68">
        <f t="shared" si="24"/>
        <v>2366616.252</v>
      </c>
      <c r="P59" s="68">
        <f t="shared" si="25"/>
        <v>2381927.328</v>
      </c>
      <c r="Q59" s="68">
        <f t="shared" si="26"/>
        <v>2397303.48</v>
      </c>
      <c r="R59" s="69">
        <f t="shared" si="27"/>
        <v>2412741.4080000003</v>
      </c>
    </row>
    <row r="60" spans="4:18" ht="12">
      <c r="D60" s="60">
        <v>2300000</v>
      </c>
      <c r="E60" s="67">
        <f t="shared" si="14"/>
        <v>2317807.014</v>
      </c>
      <c r="F60" s="68">
        <f t="shared" si="15"/>
        <v>2333142.816</v>
      </c>
      <c r="G60" s="68">
        <f t="shared" si="16"/>
        <v>2348546.238</v>
      </c>
      <c r="H60" s="68">
        <f t="shared" si="17"/>
        <v>2364016.176</v>
      </c>
      <c r="I60" s="68">
        <f t="shared" si="18"/>
        <v>2379554.0100000002</v>
      </c>
      <c r="J60" s="68">
        <f t="shared" si="19"/>
        <v>2395158.912</v>
      </c>
      <c r="K60" s="68">
        <f t="shared" si="20"/>
        <v>2410830.744</v>
      </c>
      <c r="L60" s="68">
        <f t="shared" si="21"/>
        <v>2426569.92</v>
      </c>
      <c r="M60" s="68">
        <f t="shared" si="22"/>
        <v>2442375.612</v>
      </c>
      <c r="N60" s="68">
        <f t="shared" si="23"/>
        <v>2458249.2</v>
      </c>
      <c r="O60" s="68">
        <f t="shared" si="24"/>
        <v>2474189.718</v>
      </c>
      <c r="P60" s="68">
        <f t="shared" si="25"/>
        <v>2490196.752</v>
      </c>
      <c r="Q60" s="68">
        <f t="shared" si="26"/>
        <v>2506271.82</v>
      </c>
      <c r="R60" s="69">
        <f t="shared" si="27"/>
        <v>2522411.472</v>
      </c>
    </row>
    <row r="61" spans="4:18" ht="12">
      <c r="D61" s="60">
        <v>2400000</v>
      </c>
      <c r="E61" s="67">
        <f t="shared" si="14"/>
        <v>2418581.2320000003</v>
      </c>
      <c r="F61" s="68">
        <f t="shared" si="15"/>
        <v>2434583.808</v>
      </c>
      <c r="G61" s="68">
        <f t="shared" si="16"/>
        <v>2450656.944</v>
      </c>
      <c r="H61" s="68">
        <f t="shared" si="17"/>
        <v>2466799.488</v>
      </c>
      <c r="I61" s="68">
        <f t="shared" si="18"/>
        <v>2483012.8800000004</v>
      </c>
      <c r="J61" s="68">
        <f t="shared" si="19"/>
        <v>2499296.256</v>
      </c>
      <c r="K61" s="68">
        <f t="shared" si="20"/>
        <v>2515649.472</v>
      </c>
      <c r="L61" s="68">
        <f t="shared" si="21"/>
        <v>2532072.96</v>
      </c>
      <c r="M61" s="68">
        <f t="shared" si="22"/>
        <v>2548565.8559999997</v>
      </c>
      <c r="N61" s="68">
        <f t="shared" si="23"/>
        <v>2565129.6</v>
      </c>
      <c r="O61" s="68">
        <f t="shared" si="24"/>
        <v>2581763.184</v>
      </c>
      <c r="P61" s="68">
        <f t="shared" si="25"/>
        <v>2598466.176</v>
      </c>
      <c r="Q61" s="68">
        <f t="shared" si="26"/>
        <v>2615240.16</v>
      </c>
      <c r="R61" s="69">
        <f t="shared" si="27"/>
        <v>2632081.536</v>
      </c>
    </row>
    <row r="62" spans="4:18" ht="12">
      <c r="D62" s="60">
        <v>2500000</v>
      </c>
      <c r="E62" s="67">
        <f t="shared" si="14"/>
        <v>2519355.45</v>
      </c>
      <c r="F62" s="68">
        <f t="shared" si="15"/>
        <v>2536024.8</v>
      </c>
      <c r="G62" s="68">
        <f t="shared" si="16"/>
        <v>2552767.6500000004</v>
      </c>
      <c r="H62" s="68">
        <f t="shared" si="17"/>
        <v>2569582.8</v>
      </c>
      <c r="I62" s="68">
        <f t="shared" si="18"/>
        <v>2586471.75</v>
      </c>
      <c r="J62" s="68">
        <f t="shared" si="19"/>
        <v>2603433.6</v>
      </c>
      <c r="K62" s="68">
        <f t="shared" si="20"/>
        <v>2620468.2</v>
      </c>
      <c r="L62" s="68">
        <f t="shared" si="21"/>
        <v>2637576</v>
      </c>
      <c r="M62" s="68">
        <f t="shared" si="22"/>
        <v>2654756.1</v>
      </c>
      <c r="N62" s="68">
        <f t="shared" si="23"/>
        <v>2672010</v>
      </c>
      <c r="O62" s="68">
        <f t="shared" si="24"/>
        <v>2689336.65</v>
      </c>
      <c r="P62" s="68">
        <f t="shared" si="25"/>
        <v>2706735.5999999996</v>
      </c>
      <c r="Q62" s="68">
        <f t="shared" si="26"/>
        <v>2724208.5</v>
      </c>
      <c r="R62" s="69">
        <f t="shared" si="27"/>
        <v>2741751.6</v>
      </c>
    </row>
    <row r="63" spans="4:18" ht="12">
      <c r="D63" s="60">
        <v>2600000</v>
      </c>
      <c r="E63" s="67">
        <f t="shared" si="14"/>
        <v>2620129.668</v>
      </c>
      <c r="F63" s="68">
        <f t="shared" si="15"/>
        <v>2637465.792</v>
      </c>
      <c r="G63" s="68">
        <f t="shared" si="16"/>
        <v>2654878.356</v>
      </c>
      <c r="H63" s="68">
        <f t="shared" si="17"/>
        <v>2672366.1119999997</v>
      </c>
      <c r="I63" s="68">
        <f t="shared" si="18"/>
        <v>2689930.62</v>
      </c>
      <c r="J63" s="68">
        <f t="shared" si="19"/>
        <v>2707570.944</v>
      </c>
      <c r="K63" s="68">
        <f t="shared" si="20"/>
        <v>2725286.928</v>
      </c>
      <c r="L63" s="68">
        <f t="shared" si="21"/>
        <v>2743079.04</v>
      </c>
      <c r="M63" s="68">
        <f t="shared" si="22"/>
        <v>2760946.344</v>
      </c>
      <c r="N63" s="68">
        <f t="shared" si="23"/>
        <v>2778890.4000000004</v>
      </c>
      <c r="O63" s="68">
        <f t="shared" si="24"/>
        <v>2796910.116</v>
      </c>
      <c r="P63" s="68">
        <f t="shared" si="25"/>
        <v>2815005.024</v>
      </c>
      <c r="Q63" s="68">
        <f t="shared" si="26"/>
        <v>2833176.84</v>
      </c>
      <c r="R63" s="69">
        <f t="shared" si="27"/>
        <v>2851421.664</v>
      </c>
    </row>
    <row r="64" spans="4:18" ht="12">
      <c r="D64" s="60">
        <v>2700000</v>
      </c>
      <c r="E64" s="67">
        <f t="shared" si="14"/>
        <v>2720903.886</v>
      </c>
      <c r="F64" s="68">
        <f t="shared" si="15"/>
        <v>2738906.784</v>
      </c>
      <c r="G64" s="68">
        <f t="shared" si="16"/>
        <v>2756989.062</v>
      </c>
      <c r="H64" s="68">
        <f t="shared" si="17"/>
        <v>2775149.4239999996</v>
      </c>
      <c r="I64" s="68">
        <f t="shared" si="18"/>
        <v>2793389.49</v>
      </c>
      <c r="J64" s="68">
        <f t="shared" si="19"/>
        <v>2811708.288</v>
      </c>
      <c r="K64" s="68">
        <f t="shared" si="20"/>
        <v>2830105.6560000004</v>
      </c>
      <c r="L64" s="68">
        <f t="shared" si="21"/>
        <v>2848582.08</v>
      </c>
      <c r="M64" s="68">
        <f t="shared" si="22"/>
        <v>2867136.588</v>
      </c>
      <c r="N64" s="68">
        <f t="shared" si="23"/>
        <v>2885770.8</v>
      </c>
      <c r="O64" s="68">
        <f t="shared" si="24"/>
        <v>2904483.582</v>
      </c>
      <c r="P64" s="68">
        <f t="shared" si="25"/>
        <v>2923274.448</v>
      </c>
      <c r="Q64" s="68">
        <f t="shared" si="26"/>
        <v>2942145.1799999997</v>
      </c>
      <c r="R64" s="69">
        <f t="shared" si="27"/>
        <v>2961091.7279999997</v>
      </c>
    </row>
    <row r="65" spans="4:18" ht="12">
      <c r="D65" s="60">
        <v>2800000</v>
      </c>
      <c r="E65" s="67">
        <f t="shared" si="14"/>
        <v>2821678.1040000003</v>
      </c>
      <c r="F65" s="68">
        <f t="shared" si="15"/>
        <v>2840347.7759999996</v>
      </c>
      <c r="G65" s="68">
        <f t="shared" si="16"/>
        <v>2859099.7679999997</v>
      </c>
      <c r="H65" s="68">
        <f t="shared" si="17"/>
        <v>2877932.7359999996</v>
      </c>
      <c r="I65" s="68">
        <f t="shared" si="18"/>
        <v>2896848.3600000003</v>
      </c>
      <c r="J65" s="68">
        <f t="shared" si="19"/>
        <v>2915845.632</v>
      </c>
      <c r="K65" s="68">
        <f t="shared" si="20"/>
        <v>2934924.384</v>
      </c>
      <c r="L65" s="68">
        <f t="shared" si="21"/>
        <v>2954085.12</v>
      </c>
      <c r="M65" s="68">
        <f t="shared" si="22"/>
        <v>2973326.832</v>
      </c>
      <c r="N65" s="68">
        <f t="shared" si="23"/>
        <v>2992651.1999999997</v>
      </c>
      <c r="O65" s="68">
        <f t="shared" si="24"/>
        <v>3012057.0479999995</v>
      </c>
      <c r="P65" s="68">
        <f t="shared" si="25"/>
        <v>3031543.872</v>
      </c>
      <c r="Q65" s="68">
        <f t="shared" si="26"/>
        <v>3051113.5199999996</v>
      </c>
      <c r="R65" s="69">
        <f t="shared" si="27"/>
        <v>3070761.7920000004</v>
      </c>
    </row>
    <row r="66" spans="4:18" ht="12">
      <c r="D66" s="60">
        <v>2900000</v>
      </c>
      <c r="E66" s="67">
        <f t="shared" si="14"/>
        <v>2922452.322</v>
      </c>
      <c r="F66" s="68">
        <f t="shared" si="15"/>
        <v>2941788.7679999997</v>
      </c>
      <c r="G66" s="68">
        <f t="shared" si="16"/>
        <v>2961210.474</v>
      </c>
      <c r="H66" s="68">
        <f t="shared" si="17"/>
        <v>2980716.048</v>
      </c>
      <c r="I66" s="68">
        <f t="shared" si="18"/>
        <v>3000307.2300000004</v>
      </c>
      <c r="J66" s="68">
        <f t="shared" si="19"/>
        <v>3019982.976</v>
      </c>
      <c r="K66" s="68">
        <f t="shared" si="20"/>
        <v>3039743.1119999997</v>
      </c>
      <c r="L66" s="68">
        <f t="shared" si="21"/>
        <v>3059588.16</v>
      </c>
      <c r="M66" s="68">
        <f t="shared" si="22"/>
        <v>3079517.076</v>
      </c>
      <c r="N66" s="68">
        <f t="shared" si="23"/>
        <v>3099531.6</v>
      </c>
      <c r="O66" s="68">
        <f t="shared" si="24"/>
        <v>3119630.514</v>
      </c>
      <c r="P66" s="68">
        <f t="shared" si="25"/>
        <v>3139813.2959999996</v>
      </c>
      <c r="Q66" s="68">
        <f t="shared" si="26"/>
        <v>3160081.8600000003</v>
      </c>
      <c r="R66" s="69">
        <f t="shared" si="27"/>
        <v>3180431.856</v>
      </c>
    </row>
    <row r="67" spans="4:18" ht="12">
      <c r="D67" s="62">
        <v>3000000</v>
      </c>
      <c r="E67" s="70">
        <f t="shared" si="14"/>
        <v>3023226.54</v>
      </c>
      <c r="F67" s="71">
        <f t="shared" si="15"/>
        <v>3043229.76</v>
      </c>
      <c r="G67" s="71">
        <f t="shared" si="16"/>
        <v>3063321.18</v>
      </c>
      <c r="H67" s="71">
        <f t="shared" si="17"/>
        <v>3083499.3599999994</v>
      </c>
      <c r="I67" s="71">
        <f t="shared" si="18"/>
        <v>3103766.1</v>
      </c>
      <c r="J67" s="71">
        <f t="shared" si="19"/>
        <v>3124120.3200000003</v>
      </c>
      <c r="K67" s="71">
        <f t="shared" si="20"/>
        <v>3144561.8400000003</v>
      </c>
      <c r="L67" s="71">
        <f t="shared" si="21"/>
        <v>3165091.2</v>
      </c>
      <c r="M67" s="71">
        <f t="shared" si="22"/>
        <v>3185707.32</v>
      </c>
      <c r="N67" s="71">
        <f t="shared" si="23"/>
        <v>3206412</v>
      </c>
      <c r="O67" s="71">
        <f t="shared" si="24"/>
        <v>3227203.98</v>
      </c>
      <c r="P67" s="71">
        <f t="shared" si="25"/>
        <v>3248082.7199999997</v>
      </c>
      <c r="Q67" s="71">
        <f t="shared" si="26"/>
        <v>3269050.2</v>
      </c>
      <c r="R67" s="72">
        <f t="shared" si="27"/>
        <v>3290101.92</v>
      </c>
    </row>
    <row r="71" spans="4:5" ht="13.5">
      <c r="D71" s="73">
        <v>1</v>
      </c>
      <c r="E71" s="74">
        <v>1.002208</v>
      </c>
    </row>
    <row r="72" spans="4:5" ht="13.5">
      <c r="D72" s="73">
        <v>2</v>
      </c>
      <c r="E72" s="74">
        <v>0.5016566</v>
      </c>
    </row>
    <row r="73" spans="4:5" ht="13.5">
      <c r="D73" s="73">
        <v>3</v>
      </c>
      <c r="E73" s="74">
        <v>0.33480641</v>
      </c>
    </row>
    <row r="74" spans="4:5" ht="13.5">
      <c r="D74" s="73">
        <v>4</v>
      </c>
      <c r="E74" s="74">
        <v>0.25138152</v>
      </c>
    </row>
    <row r="75" spans="4:5" ht="13.5">
      <c r="D75" s="73">
        <v>5</v>
      </c>
      <c r="E75" s="74">
        <v>0.20132674</v>
      </c>
    </row>
    <row r="76" spans="4:5" ht="13.5">
      <c r="D76" s="75">
        <v>6</v>
      </c>
      <c r="E76" s="74">
        <v>0.16795703</v>
      </c>
    </row>
    <row r="77" spans="4:5" ht="13.5">
      <c r="D77" s="73">
        <v>7</v>
      </c>
      <c r="E77" s="74">
        <v>0.14412163</v>
      </c>
    </row>
    <row r="78" spans="4:5" ht="13.5">
      <c r="D78" s="73">
        <v>8</v>
      </c>
      <c r="E78" s="74">
        <v>0.12624519</v>
      </c>
    </row>
    <row r="79" spans="4:5" ht="13.5">
      <c r="D79" s="73">
        <v>9</v>
      </c>
      <c r="E79" s="74">
        <v>0.11234138</v>
      </c>
    </row>
    <row r="80" spans="4:5" ht="13.5">
      <c r="D80" s="73">
        <v>10</v>
      </c>
      <c r="E80" s="74">
        <v>0.10121841</v>
      </c>
    </row>
    <row r="81" spans="4:5" ht="13.5">
      <c r="D81" s="73">
        <v>11</v>
      </c>
      <c r="E81" s="74">
        <v>0.09211788</v>
      </c>
    </row>
    <row r="82" spans="4:5" ht="13.5">
      <c r="D82" s="75">
        <v>12</v>
      </c>
      <c r="E82" s="74">
        <v>0.08453416</v>
      </c>
    </row>
    <row r="83" spans="4:5" ht="13.5">
      <c r="D83" s="73">
        <v>13</v>
      </c>
      <c r="E83" s="74">
        <v>0.07811724</v>
      </c>
    </row>
    <row r="84" spans="4:5" ht="13.5">
      <c r="D84" s="73">
        <v>14</v>
      </c>
      <c r="E84" s="74">
        <v>0.07261708</v>
      </c>
    </row>
    <row r="85" spans="4:5" ht="13.5">
      <c r="D85" s="73">
        <v>15</v>
      </c>
      <c r="E85" s="74">
        <v>0.06785032</v>
      </c>
    </row>
    <row r="86" spans="4:5" ht="13.5">
      <c r="D86" s="73">
        <v>16</v>
      </c>
      <c r="E86" s="74">
        <v>0.06367946</v>
      </c>
    </row>
    <row r="87" spans="4:5" ht="13.5">
      <c r="D87" s="73">
        <v>17</v>
      </c>
      <c r="E87" s="74">
        <v>0.05999934</v>
      </c>
    </row>
    <row r="88" spans="4:5" ht="13.5">
      <c r="D88" s="75">
        <v>18</v>
      </c>
      <c r="E88" s="74">
        <v>0.05672817</v>
      </c>
    </row>
    <row r="89" spans="4:5" ht="13.5">
      <c r="D89" s="73">
        <v>19</v>
      </c>
      <c r="E89" s="74">
        <v>0.05380137</v>
      </c>
    </row>
    <row r="90" spans="4:5" ht="13.5">
      <c r="D90" s="73">
        <v>20</v>
      </c>
      <c r="E90" s="74">
        <v>0.05116729</v>
      </c>
    </row>
    <row r="91" spans="4:5" ht="13.5">
      <c r="D91" s="73">
        <v>21</v>
      </c>
      <c r="E91" s="74">
        <v>0.04878412</v>
      </c>
    </row>
    <row r="92" spans="4:5" ht="13.5">
      <c r="D92" s="73">
        <v>22</v>
      </c>
      <c r="E92" s="74">
        <v>0.04661763</v>
      </c>
    </row>
    <row r="93" spans="4:5" ht="13.5">
      <c r="D93" s="73">
        <v>23</v>
      </c>
      <c r="E93" s="74">
        <v>0.04463957</v>
      </c>
    </row>
    <row r="94" spans="4:5" ht="13.5">
      <c r="D94" s="75">
        <v>24</v>
      </c>
      <c r="E94" s="74">
        <v>0.04282638</v>
      </c>
    </row>
    <row r="95" spans="4:5" ht="13.5">
      <c r="D95" s="73">
        <v>25</v>
      </c>
      <c r="E95" s="74">
        <v>0.04115828</v>
      </c>
    </row>
    <row r="96" spans="4:5" ht="13.5">
      <c r="D96" s="73">
        <v>26</v>
      </c>
      <c r="E96" s="74">
        <v>0.03961853</v>
      </c>
    </row>
    <row r="97" spans="4:5" ht="13.5">
      <c r="D97" s="73">
        <v>27</v>
      </c>
      <c r="E97" s="74">
        <v>0.03819286</v>
      </c>
    </row>
    <row r="98" spans="4:5" ht="13.5">
      <c r="D98" s="73">
        <v>28</v>
      </c>
      <c r="E98" s="74">
        <v>0.03686906</v>
      </c>
    </row>
    <row r="99" spans="4:5" ht="13.5">
      <c r="D99" s="73">
        <v>29</v>
      </c>
      <c r="E99" s="74">
        <v>0.03563658</v>
      </c>
    </row>
    <row r="100" spans="4:5" ht="13.5">
      <c r="D100" s="75">
        <v>30</v>
      </c>
      <c r="E100" s="74">
        <v>0.03448629</v>
      </c>
    </row>
    <row r="101" spans="4:5" ht="13.5">
      <c r="D101" s="73">
        <v>31</v>
      </c>
      <c r="E101" s="74">
        <v>0.03341024</v>
      </c>
    </row>
    <row r="102" spans="4:5" ht="13.5">
      <c r="D102" s="73">
        <v>32</v>
      </c>
      <c r="E102" s="74">
        <v>0.03240147</v>
      </c>
    </row>
    <row r="103" spans="4:5" ht="13.5">
      <c r="D103" s="73">
        <v>33</v>
      </c>
      <c r="E103" s="74">
        <v>0.03145386</v>
      </c>
    </row>
    <row r="104" spans="4:5" ht="13.5">
      <c r="D104" s="73">
        <v>34</v>
      </c>
      <c r="E104" s="74">
        <v>0.03056202</v>
      </c>
    </row>
    <row r="105" spans="4:5" ht="13.5">
      <c r="D105" s="73">
        <v>35</v>
      </c>
      <c r="E105" s="74">
        <v>0.02972116</v>
      </c>
    </row>
    <row r="106" spans="4:5" ht="13.5">
      <c r="D106" s="75">
        <v>36</v>
      </c>
      <c r="E106" s="74">
        <v>0.02892704</v>
      </c>
    </row>
    <row r="107" spans="4:5" ht="13.5">
      <c r="D107" s="73">
        <v>37</v>
      </c>
      <c r="E107" s="74">
        <v>0.02817586</v>
      </c>
    </row>
    <row r="108" spans="4:5" ht="13.5">
      <c r="D108" s="73">
        <v>38</v>
      </c>
      <c r="E108" s="74">
        <v>0.02746425</v>
      </c>
    </row>
    <row r="109" spans="4:5" ht="13.5">
      <c r="D109" s="73">
        <v>39</v>
      </c>
      <c r="E109" s="74">
        <v>0.02678914</v>
      </c>
    </row>
    <row r="110" spans="4:5" ht="13.5">
      <c r="D110" s="73">
        <v>40</v>
      </c>
      <c r="E110" s="74">
        <v>0.02614782</v>
      </c>
    </row>
    <row r="111" spans="4:5" ht="13.5">
      <c r="D111" s="73">
        <v>41</v>
      </c>
      <c r="E111" s="74">
        <v>0.02553779</v>
      </c>
    </row>
    <row r="112" spans="4:5" ht="13.5">
      <c r="D112" s="75">
        <v>42</v>
      </c>
      <c r="E112" s="74">
        <v>0.02495684</v>
      </c>
    </row>
    <row r="113" spans="4:5" ht="13.5">
      <c r="D113" s="73">
        <v>43</v>
      </c>
      <c r="E113" s="74">
        <v>0.02440292</v>
      </c>
    </row>
    <row r="114" spans="4:5" ht="13.5">
      <c r="D114" s="73">
        <v>44</v>
      </c>
      <c r="E114" s="74">
        <v>0.0238742</v>
      </c>
    </row>
    <row r="115" spans="4:5" ht="13.5">
      <c r="D115" s="73">
        <v>45</v>
      </c>
      <c r="E115" s="74">
        <v>0.023369</v>
      </c>
    </row>
    <row r="116" spans="4:5" ht="13.5">
      <c r="D116" s="73">
        <v>46</v>
      </c>
      <c r="E116" s="74">
        <v>0.02288578</v>
      </c>
    </row>
    <row r="117" spans="4:5" ht="13.5">
      <c r="D117" s="73">
        <v>47</v>
      </c>
      <c r="E117" s="74">
        <v>0.02242314</v>
      </c>
    </row>
    <row r="118" spans="4:5" ht="13.5">
      <c r="D118" s="75">
        <v>48</v>
      </c>
      <c r="E118" s="74">
        <v>0.0219798</v>
      </c>
    </row>
    <row r="119" spans="4:5" ht="13.5">
      <c r="D119" s="73">
        <v>49</v>
      </c>
      <c r="E119" s="74">
        <v>0.02155456</v>
      </c>
    </row>
    <row r="120" spans="4:5" ht="13.5">
      <c r="D120" s="73">
        <v>50</v>
      </c>
      <c r="E120" s="74">
        <v>0.02114635</v>
      </c>
    </row>
    <row r="121" spans="4:5" ht="13.5">
      <c r="D121" s="73">
        <v>51</v>
      </c>
      <c r="E121" s="74">
        <v>0.02075417</v>
      </c>
    </row>
    <row r="122" spans="4:5" ht="13.5">
      <c r="D122" s="73">
        <v>52</v>
      </c>
      <c r="E122" s="74">
        <v>0.02037709</v>
      </c>
    </row>
    <row r="123" spans="4:5" ht="13.5">
      <c r="D123" s="73">
        <v>53</v>
      </c>
      <c r="E123" s="74">
        <v>0.02001425</v>
      </c>
    </row>
    <row r="124" spans="4:5" ht="13.5">
      <c r="D124" s="75">
        <v>54</v>
      </c>
      <c r="E124" s="74">
        <v>0.01966486</v>
      </c>
    </row>
    <row r="125" spans="4:5" ht="13.5">
      <c r="D125" s="73">
        <v>55</v>
      </c>
      <c r="E125" s="74">
        <v>0.01932819</v>
      </c>
    </row>
    <row r="126" spans="4:5" ht="13.5">
      <c r="D126" s="73">
        <v>56</v>
      </c>
      <c r="E126" s="74">
        <v>0.01900357</v>
      </c>
    </row>
    <row r="127" spans="4:5" ht="13.5">
      <c r="D127" s="73">
        <v>57</v>
      </c>
      <c r="E127" s="74">
        <v>0.01869034</v>
      </c>
    </row>
    <row r="128" spans="4:5" ht="13.5">
      <c r="D128" s="73">
        <v>58</v>
      </c>
      <c r="E128" s="74">
        <v>0.01838793</v>
      </c>
    </row>
    <row r="129" spans="4:5" ht="13.5">
      <c r="D129" s="73">
        <v>59</v>
      </c>
      <c r="E129" s="74">
        <v>0.01809579</v>
      </c>
    </row>
    <row r="130" spans="4:5" ht="13.5">
      <c r="D130" s="75">
        <v>60</v>
      </c>
      <c r="E130" s="74">
        <v>0.0178134</v>
      </c>
    </row>
    <row r="131" spans="4:5" ht="13.5">
      <c r="D131" s="73">
        <v>61</v>
      </c>
      <c r="E131" s="74">
        <v>0.01754028</v>
      </c>
    </row>
    <row r="132" spans="4:5" ht="13.5">
      <c r="D132" s="73">
        <v>62</v>
      </c>
      <c r="E132" s="74">
        <v>0.01727598</v>
      </c>
    </row>
    <row r="133" spans="4:5" ht="13.5">
      <c r="D133" s="73">
        <v>63</v>
      </c>
      <c r="E133" s="74">
        <v>0.01702009</v>
      </c>
    </row>
    <row r="134" spans="4:5" ht="13.5">
      <c r="D134" s="73">
        <v>64</v>
      </c>
      <c r="E134" s="74">
        <v>0.0167722</v>
      </c>
    </row>
    <row r="135" spans="4:5" ht="13.5">
      <c r="D135" s="73">
        <v>65</v>
      </c>
      <c r="E135" s="74">
        <v>0.01653196</v>
      </c>
    </row>
    <row r="136" spans="4:5" ht="13.5">
      <c r="D136" s="75">
        <v>66</v>
      </c>
      <c r="E136" s="74">
        <v>0.01629901</v>
      </c>
    </row>
    <row r="137" spans="4:5" ht="13.5">
      <c r="D137" s="73">
        <v>67</v>
      </c>
      <c r="E137" s="74">
        <v>0.01607302</v>
      </c>
    </row>
    <row r="138" spans="4:5" ht="13.5">
      <c r="D138" s="73">
        <v>68</v>
      </c>
      <c r="E138" s="74">
        <v>0.01585369</v>
      </c>
    </row>
    <row r="139" spans="4:5" ht="13.5">
      <c r="D139" s="73">
        <v>69</v>
      </c>
      <c r="E139" s="74">
        <v>0.01564073</v>
      </c>
    </row>
    <row r="140" spans="4:5" ht="13.5">
      <c r="D140" s="73">
        <v>70</v>
      </c>
      <c r="E140" s="74">
        <v>0.01543387</v>
      </c>
    </row>
    <row r="141" spans="4:5" ht="13.5">
      <c r="D141" s="73">
        <v>71</v>
      </c>
      <c r="E141" s="74">
        <v>0.01523285</v>
      </c>
    </row>
    <row r="142" spans="4:5" ht="13.5">
      <c r="D142" s="75">
        <v>72</v>
      </c>
      <c r="E142" s="74">
        <v>0.01503742</v>
      </c>
    </row>
    <row r="143" spans="4:5" ht="13.5">
      <c r="D143" s="73">
        <v>73</v>
      </c>
      <c r="E143" s="74">
        <v>0.01484736</v>
      </c>
    </row>
    <row r="144" spans="4:5" ht="13.5">
      <c r="D144" s="73">
        <v>74</v>
      </c>
      <c r="E144" s="74">
        <v>0.01466244</v>
      </c>
    </row>
    <row r="145" spans="4:5" ht="13.5">
      <c r="D145" s="73">
        <v>75</v>
      </c>
      <c r="E145" s="74">
        <v>0.01448247</v>
      </c>
    </row>
    <row r="146" spans="4:5" ht="13.5">
      <c r="D146" s="73">
        <v>76</v>
      </c>
      <c r="E146" s="74">
        <v>0.01430724</v>
      </c>
    </row>
    <row r="147" spans="4:5" ht="13.5">
      <c r="D147" s="73">
        <v>77</v>
      </c>
      <c r="E147" s="74">
        <v>0.01413657</v>
      </c>
    </row>
    <row r="148" spans="4:5" ht="13.5">
      <c r="D148" s="75">
        <v>78</v>
      </c>
      <c r="E148" s="74">
        <v>0.0139703</v>
      </c>
    </row>
    <row r="149" spans="4:5" ht="13.5">
      <c r="D149" s="73">
        <v>79</v>
      </c>
      <c r="E149" s="74">
        <v>0.01380824</v>
      </c>
    </row>
    <row r="150" spans="4:5" ht="13.5">
      <c r="D150" s="73">
        <v>80</v>
      </c>
      <c r="E150" s="74">
        <v>0.01365024</v>
      </c>
    </row>
    <row r="151" spans="4:5" ht="13.5">
      <c r="D151" s="73">
        <v>81</v>
      </c>
      <c r="E151" s="74">
        <v>0.01349615</v>
      </c>
    </row>
    <row r="152" spans="4:5" ht="13.5">
      <c r="D152" s="73">
        <v>82</v>
      </c>
      <c r="E152" s="74">
        <v>0.01334583</v>
      </c>
    </row>
    <row r="153" spans="4:5" ht="13.5">
      <c r="D153" s="73">
        <v>83</v>
      </c>
      <c r="E153" s="74">
        <v>0.01319915</v>
      </c>
    </row>
    <row r="154" spans="4:5" ht="13.5">
      <c r="D154" s="76">
        <v>84</v>
      </c>
      <c r="E154" s="74">
        <v>0.01305596</v>
      </c>
    </row>
  </sheetData>
  <mergeCells count="2">
    <mergeCell ref="T5:V6"/>
    <mergeCell ref="T3:U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6">
      <selection activeCell="F21" sqref="F21"/>
    </sheetView>
  </sheetViews>
  <sheetFormatPr defaultColWidth="9.00390625" defaultRowHeight="13.5"/>
  <cols>
    <col min="1" max="1" width="4.125" style="1" customWidth="1"/>
    <col min="2" max="2" width="10.875" style="1" customWidth="1"/>
    <col min="3" max="3" width="2.375" style="1" customWidth="1"/>
    <col min="4" max="4" width="8.625" style="2" bestFit="1" customWidth="1"/>
    <col min="5" max="17" width="7.50390625" style="1" bestFit="1" customWidth="1"/>
    <col min="18" max="18" width="7.375" style="1" bestFit="1" customWidth="1"/>
    <col min="19" max="19" width="2.875" style="1" customWidth="1"/>
    <col min="20" max="16384" width="9.00390625" style="1" customWidth="1"/>
  </cols>
  <sheetData>
    <row r="1" spans="2:4" ht="12">
      <c r="B1" s="1" t="s">
        <v>28</v>
      </c>
      <c r="D1" s="2" t="s">
        <v>25</v>
      </c>
    </row>
    <row r="2" spans="1:18" ht="12">
      <c r="A2" s="20"/>
      <c r="B2" s="3" t="s">
        <v>16</v>
      </c>
      <c r="D2" s="16"/>
      <c r="E2" s="12" t="s">
        <v>0</v>
      </c>
      <c r="F2" s="10" t="s">
        <v>1</v>
      </c>
      <c r="G2" s="10" t="s">
        <v>18</v>
      </c>
      <c r="H2" s="10" t="s">
        <v>2</v>
      </c>
      <c r="I2" s="10" t="s">
        <v>19</v>
      </c>
      <c r="J2" s="10" t="s">
        <v>4</v>
      </c>
      <c r="K2" s="10" t="s">
        <v>20</v>
      </c>
      <c r="L2" s="10" t="s">
        <v>6</v>
      </c>
      <c r="M2" s="10" t="s">
        <v>21</v>
      </c>
      <c r="N2" s="10" t="s">
        <v>8</v>
      </c>
      <c r="O2" s="10" t="s">
        <v>22</v>
      </c>
      <c r="P2" s="10" t="s">
        <v>10</v>
      </c>
      <c r="Q2" s="10" t="s">
        <v>23</v>
      </c>
      <c r="R2" s="11" t="s">
        <v>12</v>
      </c>
    </row>
    <row r="3" spans="1:21" ht="11.25" customHeight="1">
      <c r="A3" s="21">
        <v>6</v>
      </c>
      <c r="B3" s="41">
        <f>'賦金率'!$C$91</f>
        <v>0.11217723</v>
      </c>
      <c r="D3" s="17">
        <v>100000</v>
      </c>
      <c r="E3" s="13">
        <f aca="true" t="shared" si="0" ref="E3:E32">+D3*$B$3</f>
        <v>11217.723</v>
      </c>
      <c r="F3" s="8">
        <f aca="true" t="shared" si="1" ref="F3:F32">+D3*$B$4</f>
        <v>5645.973</v>
      </c>
      <c r="G3" s="8">
        <f aca="true" t="shared" si="2" ref="G3:G32">+D3*$B$5</f>
        <v>3788.831</v>
      </c>
      <c r="H3" s="8">
        <f aca="true" t="shared" si="3" ref="H3:H32">+D3*$B$6</f>
        <v>2860.342</v>
      </c>
      <c r="I3" s="8">
        <f aca="true" t="shared" si="4" ref="I3:I32">+D3*$B$7</f>
        <v>2303.313</v>
      </c>
      <c r="J3" s="8">
        <f aca="true" t="shared" si="5" ref="J3:J32">+D3*$B$8</f>
        <v>1932.015</v>
      </c>
      <c r="K3" s="8">
        <f aca="true" t="shared" si="6" ref="K3:K32">+D3*$B$9</f>
        <v>1666.848</v>
      </c>
      <c r="L3" s="8">
        <f aca="true" t="shared" si="7" ref="L3:L32">+D3*$B$10</f>
        <v>1468.014</v>
      </c>
      <c r="M3" s="8">
        <f aca="true" t="shared" si="8" ref="M3:M32">+D3*$B$11</f>
        <v>1313.401</v>
      </c>
      <c r="N3" s="8">
        <f aca="true" t="shared" si="9" ref="N3:N32">+D3*$B$12</f>
        <v>1189.743</v>
      </c>
      <c r="O3" s="8">
        <f aca="true" t="shared" si="10" ref="O3:O32">+D3*$B$13</f>
        <v>1088.598</v>
      </c>
      <c r="P3" s="8">
        <f aca="true" t="shared" si="11" ref="P3:P32">+D3*$B$14</f>
        <v>1004.338</v>
      </c>
      <c r="Q3" s="8">
        <f aca="true" t="shared" si="12" ref="Q3:Q32">+D3*$B$15</f>
        <v>933.0649999999999</v>
      </c>
      <c r="R3" s="9">
        <f aca="true" t="shared" si="13" ref="R3:R32">+D3*$B$16</f>
        <v>871.998</v>
      </c>
      <c r="T3" s="467" t="s">
        <v>45</v>
      </c>
      <c r="U3" s="468"/>
    </row>
    <row r="4" spans="1:22" ht="11.25" customHeight="1">
      <c r="A4" s="21">
        <v>12</v>
      </c>
      <c r="B4" s="41">
        <f>'賦金率'!$C$97</f>
        <v>0.05645973</v>
      </c>
      <c r="D4" s="18">
        <v>200000</v>
      </c>
      <c r="E4" s="14">
        <f t="shared" si="0"/>
        <v>22435.446</v>
      </c>
      <c r="F4" s="4">
        <f t="shared" si="1"/>
        <v>11291.946</v>
      </c>
      <c r="G4" s="4">
        <f t="shared" si="2"/>
        <v>7577.662</v>
      </c>
      <c r="H4" s="4">
        <f t="shared" si="3"/>
        <v>5720.684</v>
      </c>
      <c r="I4" s="4">
        <f t="shared" si="4"/>
        <v>4606.626</v>
      </c>
      <c r="J4" s="4">
        <f t="shared" si="5"/>
        <v>3864.03</v>
      </c>
      <c r="K4" s="4">
        <f t="shared" si="6"/>
        <v>3333.696</v>
      </c>
      <c r="L4" s="4">
        <f t="shared" si="7"/>
        <v>2936.028</v>
      </c>
      <c r="M4" s="4">
        <f t="shared" si="8"/>
        <v>2626.802</v>
      </c>
      <c r="N4" s="4">
        <f t="shared" si="9"/>
        <v>2379.486</v>
      </c>
      <c r="O4" s="4">
        <f t="shared" si="10"/>
        <v>2177.196</v>
      </c>
      <c r="P4" s="4">
        <f t="shared" si="11"/>
        <v>2008.676</v>
      </c>
      <c r="Q4" s="4">
        <f t="shared" si="12"/>
        <v>1866.1299999999999</v>
      </c>
      <c r="R4" s="5">
        <f t="shared" si="13"/>
        <v>1743.996</v>
      </c>
      <c r="T4" s="468"/>
      <c r="U4" s="468"/>
      <c r="V4" s="1" t="s">
        <v>46</v>
      </c>
    </row>
    <row r="5" spans="1:22" ht="11.25" customHeight="1">
      <c r="A5" s="21">
        <v>18</v>
      </c>
      <c r="B5" s="41">
        <f>'賦金率'!$C$103</f>
        <v>0.03788831</v>
      </c>
      <c r="D5" s="18">
        <v>300000</v>
      </c>
      <c r="E5" s="14">
        <f t="shared" si="0"/>
        <v>33653.169</v>
      </c>
      <c r="F5" s="4">
        <f t="shared" si="1"/>
        <v>16937.919</v>
      </c>
      <c r="G5" s="4">
        <f t="shared" si="2"/>
        <v>11366.493</v>
      </c>
      <c r="H5" s="4">
        <f t="shared" si="3"/>
        <v>8581.026</v>
      </c>
      <c r="I5" s="4">
        <f t="shared" si="4"/>
        <v>6909.938999999999</v>
      </c>
      <c r="J5" s="4">
        <f t="shared" si="5"/>
        <v>5796.045</v>
      </c>
      <c r="K5" s="4">
        <f t="shared" si="6"/>
        <v>5000.544</v>
      </c>
      <c r="L5" s="4">
        <f t="shared" si="7"/>
        <v>4404.0419999999995</v>
      </c>
      <c r="M5" s="4">
        <f t="shared" si="8"/>
        <v>3940.203</v>
      </c>
      <c r="N5" s="4">
        <f t="shared" si="9"/>
        <v>3569.2290000000003</v>
      </c>
      <c r="O5" s="4">
        <f t="shared" si="10"/>
        <v>3265.794</v>
      </c>
      <c r="P5" s="4">
        <f t="shared" si="11"/>
        <v>3013.0139999999997</v>
      </c>
      <c r="Q5" s="4">
        <f t="shared" si="12"/>
        <v>2799.1949999999997</v>
      </c>
      <c r="R5" s="5">
        <f t="shared" si="13"/>
        <v>2615.994</v>
      </c>
      <c r="T5" s="469" t="s">
        <v>47</v>
      </c>
      <c r="U5" s="470"/>
      <c r="V5" s="470"/>
    </row>
    <row r="6" spans="1:22" ht="11.25" customHeight="1">
      <c r="A6" s="21">
        <v>24</v>
      </c>
      <c r="B6" s="41">
        <f>'賦金率'!$C$109</f>
        <v>0.02860342</v>
      </c>
      <c r="D6" s="18">
        <v>400000</v>
      </c>
      <c r="E6" s="14">
        <f t="shared" si="0"/>
        <v>44870.892</v>
      </c>
      <c r="F6" s="4">
        <f t="shared" si="1"/>
        <v>22583.892</v>
      </c>
      <c r="G6" s="4">
        <f t="shared" si="2"/>
        <v>15155.324</v>
      </c>
      <c r="H6" s="4">
        <f t="shared" si="3"/>
        <v>11441.368</v>
      </c>
      <c r="I6" s="4">
        <f t="shared" si="4"/>
        <v>9213.252</v>
      </c>
      <c r="J6" s="4">
        <f t="shared" si="5"/>
        <v>7728.06</v>
      </c>
      <c r="K6" s="4">
        <f t="shared" si="6"/>
        <v>6667.392</v>
      </c>
      <c r="L6" s="4">
        <f t="shared" si="7"/>
        <v>5872.056</v>
      </c>
      <c r="M6" s="4">
        <f t="shared" si="8"/>
        <v>5253.604</v>
      </c>
      <c r="N6" s="4">
        <f t="shared" si="9"/>
        <v>4758.972</v>
      </c>
      <c r="O6" s="4">
        <f t="shared" si="10"/>
        <v>4354.392</v>
      </c>
      <c r="P6" s="4">
        <f t="shared" si="11"/>
        <v>4017.352</v>
      </c>
      <c r="Q6" s="4">
        <f t="shared" si="12"/>
        <v>3732.2599999999998</v>
      </c>
      <c r="R6" s="5">
        <f t="shared" si="13"/>
        <v>3487.992</v>
      </c>
      <c r="T6" s="470"/>
      <c r="U6" s="470"/>
      <c r="V6" s="470"/>
    </row>
    <row r="7" spans="1:22" ht="11.25" customHeight="1">
      <c r="A7" s="21">
        <v>30</v>
      </c>
      <c r="B7" s="41">
        <f>'賦金率'!$C$115</f>
        <v>0.02303313</v>
      </c>
      <c r="D7" s="18">
        <v>500000</v>
      </c>
      <c r="E7" s="14">
        <f t="shared" si="0"/>
        <v>56088.615</v>
      </c>
      <c r="F7" s="4">
        <f t="shared" si="1"/>
        <v>28229.865</v>
      </c>
      <c r="G7" s="4">
        <f t="shared" si="2"/>
        <v>18944.155000000002</v>
      </c>
      <c r="H7" s="4">
        <f t="shared" si="3"/>
        <v>14301.710000000001</v>
      </c>
      <c r="I7" s="4">
        <f t="shared" si="4"/>
        <v>11516.564999999999</v>
      </c>
      <c r="J7" s="4">
        <f t="shared" si="5"/>
        <v>9660.075</v>
      </c>
      <c r="K7" s="4">
        <f t="shared" si="6"/>
        <v>8334.24</v>
      </c>
      <c r="L7" s="4">
        <f t="shared" si="7"/>
        <v>7340.07</v>
      </c>
      <c r="M7" s="4">
        <f t="shared" si="8"/>
        <v>6567.005</v>
      </c>
      <c r="N7" s="4">
        <f t="shared" si="9"/>
        <v>5948.715</v>
      </c>
      <c r="O7" s="4">
        <f t="shared" si="10"/>
        <v>5442.99</v>
      </c>
      <c r="P7" s="4">
        <f t="shared" si="11"/>
        <v>5021.69</v>
      </c>
      <c r="Q7" s="4">
        <f t="shared" si="12"/>
        <v>4665.325</v>
      </c>
      <c r="R7" s="5">
        <f t="shared" si="13"/>
        <v>4359.99</v>
      </c>
      <c r="T7" s="470"/>
      <c r="U7" s="470"/>
      <c r="V7" s="470"/>
    </row>
    <row r="8" spans="1:22" ht="11.25" customHeight="1">
      <c r="A8" s="21">
        <v>36</v>
      </c>
      <c r="B8" s="41">
        <f>'賦金率'!$C$121</f>
        <v>0.01932015</v>
      </c>
      <c r="D8" s="18">
        <v>600000</v>
      </c>
      <c r="E8" s="14">
        <f t="shared" si="0"/>
        <v>67306.338</v>
      </c>
      <c r="F8" s="4">
        <f t="shared" si="1"/>
        <v>33875.838</v>
      </c>
      <c r="G8" s="4">
        <f t="shared" si="2"/>
        <v>22732.986</v>
      </c>
      <c r="H8" s="4">
        <f t="shared" si="3"/>
        <v>17162.052</v>
      </c>
      <c r="I8" s="4">
        <f t="shared" si="4"/>
        <v>13819.877999999999</v>
      </c>
      <c r="J8" s="4">
        <f t="shared" si="5"/>
        <v>11592.09</v>
      </c>
      <c r="K8" s="4">
        <f t="shared" si="6"/>
        <v>10001.088</v>
      </c>
      <c r="L8" s="4">
        <f t="shared" si="7"/>
        <v>8808.083999999999</v>
      </c>
      <c r="M8" s="4">
        <f t="shared" si="8"/>
        <v>7880.406</v>
      </c>
      <c r="N8" s="4">
        <f t="shared" si="9"/>
        <v>7138.4580000000005</v>
      </c>
      <c r="O8" s="4">
        <f t="shared" si="10"/>
        <v>6531.588</v>
      </c>
      <c r="P8" s="4">
        <f t="shared" si="11"/>
        <v>6026.027999999999</v>
      </c>
      <c r="Q8" s="4">
        <f t="shared" si="12"/>
        <v>5598.389999999999</v>
      </c>
      <c r="R8" s="5">
        <f t="shared" si="13"/>
        <v>5231.988</v>
      </c>
      <c r="T8" s="470"/>
      <c r="U8" s="470"/>
      <c r="V8" s="470"/>
    </row>
    <row r="9" spans="1:20" ht="11.25" customHeight="1">
      <c r="A9" s="21">
        <v>42</v>
      </c>
      <c r="B9" s="41">
        <f>'賦金率'!$C$127</f>
        <v>0.01666848</v>
      </c>
      <c r="D9" s="18">
        <v>700000</v>
      </c>
      <c r="E9" s="14">
        <f t="shared" si="0"/>
        <v>78524.061</v>
      </c>
      <c r="F9" s="4">
        <f t="shared" si="1"/>
        <v>39521.811</v>
      </c>
      <c r="G9" s="4">
        <f t="shared" si="2"/>
        <v>26521.817000000003</v>
      </c>
      <c r="H9" s="4">
        <f t="shared" si="3"/>
        <v>20022.394</v>
      </c>
      <c r="I9" s="4">
        <f t="shared" si="4"/>
        <v>16123.190999999999</v>
      </c>
      <c r="J9" s="4">
        <f t="shared" si="5"/>
        <v>13524.105000000001</v>
      </c>
      <c r="K9" s="4">
        <f t="shared" si="6"/>
        <v>11667.936</v>
      </c>
      <c r="L9" s="4">
        <f t="shared" si="7"/>
        <v>10276.098</v>
      </c>
      <c r="M9" s="4">
        <f t="shared" si="8"/>
        <v>9193.807</v>
      </c>
      <c r="N9" s="4">
        <f t="shared" si="9"/>
        <v>8328.201000000001</v>
      </c>
      <c r="O9" s="4">
        <f t="shared" si="10"/>
        <v>7620.186</v>
      </c>
      <c r="P9" s="4">
        <f t="shared" si="11"/>
        <v>7030.365999999999</v>
      </c>
      <c r="Q9" s="4">
        <f t="shared" si="12"/>
        <v>6531.455</v>
      </c>
      <c r="R9" s="5">
        <f t="shared" si="13"/>
        <v>6103.986</v>
      </c>
      <c r="T9" s="1" t="s">
        <v>49</v>
      </c>
    </row>
    <row r="10" spans="1:20" ht="11.25" customHeight="1">
      <c r="A10" s="21">
        <v>48</v>
      </c>
      <c r="B10" s="41">
        <f>'賦金率'!$C$133</f>
        <v>0.01468014</v>
      </c>
      <c r="D10" s="18">
        <v>800000</v>
      </c>
      <c r="E10" s="14">
        <f t="shared" si="0"/>
        <v>89741.784</v>
      </c>
      <c r="F10" s="4">
        <f t="shared" si="1"/>
        <v>45167.784</v>
      </c>
      <c r="G10" s="4">
        <f t="shared" si="2"/>
        <v>30310.648</v>
      </c>
      <c r="H10" s="4">
        <f t="shared" si="3"/>
        <v>22882.736</v>
      </c>
      <c r="I10" s="4">
        <f t="shared" si="4"/>
        <v>18426.504</v>
      </c>
      <c r="J10" s="4">
        <f t="shared" si="5"/>
        <v>15456.12</v>
      </c>
      <c r="K10" s="4">
        <f t="shared" si="6"/>
        <v>13334.784</v>
      </c>
      <c r="L10" s="4">
        <f t="shared" si="7"/>
        <v>11744.112</v>
      </c>
      <c r="M10" s="4">
        <f t="shared" si="8"/>
        <v>10507.208</v>
      </c>
      <c r="N10" s="4">
        <f t="shared" si="9"/>
        <v>9517.944</v>
      </c>
      <c r="O10" s="4">
        <f t="shared" si="10"/>
        <v>8708.784</v>
      </c>
      <c r="P10" s="4">
        <f t="shared" si="11"/>
        <v>8034.704</v>
      </c>
      <c r="Q10" s="4">
        <f t="shared" si="12"/>
        <v>7464.5199999999995</v>
      </c>
      <c r="R10" s="5">
        <f t="shared" si="13"/>
        <v>6975.984</v>
      </c>
      <c r="T10" s="1" t="s">
        <v>50</v>
      </c>
    </row>
    <row r="11" spans="1:20" ht="11.25" customHeight="1">
      <c r="A11" s="21">
        <v>54</v>
      </c>
      <c r="B11" s="41">
        <f>'賦金率'!$C$139</f>
        <v>0.01313401</v>
      </c>
      <c r="D11" s="18">
        <v>900000</v>
      </c>
      <c r="E11" s="14">
        <f t="shared" si="0"/>
        <v>100959.507</v>
      </c>
      <c r="F11" s="4">
        <f t="shared" si="1"/>
        <v>50813.757</v>
      </c>
      <c r="G11" s="4">
        <f t="shared" si="2"/>
        <v>34099.479</v>
      </c>
      <c r="H11" s="4">
        <f t="shared" si="3"/>
        <v>25743.078</v>
      </c>
      <c r="I11" s="4">
        <f t="shared" si="4"/>
        <v>20729.817</v>
      </c>
      <c r="J11" s="4">
        <f t="shared" si="5"/>
        <v>17388.135000000002</v>
      </c>
      <c r="K11" s="4">
        <f t="shared" si="6"/>
        <v>15001.632</v>
      </c>
      <c r="L11" s="4">
        <f t="shared" si="7"/>
        <v>13212.126</v>
      </c>
      <c r="M11" s="4">
        <f t="shared" si="8"/>
        <v>11820.609</v>
      </c>
      <c r="N11" s="4">
        <f t="shared" si="9"/>
        <v>10707.687</v>
      </c>
      <c r="O11" s="4">
        <f t="shared" si="10"/>
        <v>9797.382</v>
      </c>
      <c r="P11" s="4">
        <f t="shared" si="11"/>
        <v>9039.042</v>
      </c>
      <c r="Q11" s="4">
        <f t="shared" si="12"/>
        <v>8397.585</v>
      </c>
      <c r="R11" s="5">
        <f t="shared" si="13"/>
        <v>7847.982</v>
      </c>
      <c r="T11" s="1" t="s">
        <v>51</v>
      </c>
    </row>
    <row r="12" spans="1:18" ht="11.25" customHeight="1">
      <c r="A12" s="21">
        <v>60</v>
      </c>
      <c r="B12" s="41">
        <f>'賦金率'!$C$145</f>
        <v>0.01189743</v>
      </c>
      <c r="D12" s="18">
        <v>1000000</v>
      </c>
      <c r="E12" s="14">
        <f t="shared" si="0"/>
        <v>112177.23</v>
      </c>
      <c r="F12" s="4">
        <f t="shared" si="1"/>
        <v>56459.73</v>
      </c>
      <c r="G12" s="4">
        <f t="shared" si="2"/>
        <v>37888.310000000005</v>
      </c>
      <c r="H12" s="4">
        <f t="shared" si="3"/>
        <v>28603.420000000002</v>
      </c>
      <c r="I12" s="4">
        <f t="shared" si="4"/>
        <v>23033.129999999997</v>
      </c>
      <c r="J12" s="4">
        <f t="shared" si="5"/>
        <v>19320.15</v>
      </c>
      <c r="K12" s="4">
        <f t="shared" si="6"/>
        <v>16668.48</v>
      </c>
      <c r="L12" s="4">
        <f t="shared" si="7"/>
        <v>14680.14</v>
      </c>
      <c r="M12" s="4">
        <f t="shared" si="8"/>
        <v>13134.01</v>
      </c>
      <c r="N12" s="4">
        <f t="shared" si="9"/>
        <v>11897.43</v>
      </c>
      <c r="O12" s="4">
        <f t="shared" si="10"/>
        <v>10885.98</v>
      </c>
      <c r="P12" s="4">
        <f t="shared" si="11"/>
        <v>10043.38</v>
      </c>
      <c r="Q12" s="4">
        <f t="shared" si="12"/>
        <v>9330.65</v>
      </c>
      <c r="R12" s="5">
        <f t="shared" si="13"/>
        <v>8719.98</v>
      </c>
    </row>
    <row r="13" spans="1:18" ht="11.25" customHeight="1">
      <c r="A13" s="21">
        <v>66</v>
      </c>
      <c r="B13" s="41">
        <f>'賦金率'!$C$151</f>
        <v>0.01088598</v>
      </c>
      <c r="D13" s="18">
        <v>1100000</v>
      </c>
      <c r="E13" s="14">
        <f t="shared" si="0"/>
        <v>123394.95300000001</v>
      </c>
      <c r="F13" s="4">
        <f t="shared" si="1"/>
        <v>62105.703</v>
      </c>
      <c r="G13" s="4">
        <f t="shared" si="2"/>
        <v>41677.141</v>
      </c>
      <c r="H13" s="4">
        <f t="shared" si="3"/>
        <v>31463.762000000002</v>
      </c>
      <c r="I13" s="4">
        <f t="shared" si="4"/>
        <v>25336.443</v>
      </c>
      <c r="J13" s="4">
        <f t="shared" si="5"/>
        <v>21252.165</v>
      </c>
      <c r="K13" s="4">
        <f t="shared" si="6"/>
        <v>18335.327999999998</v>
      </c>
      <c r="L13" s="4">
        <f t="shared" si="7"/>
        <v>16148.153999999999</v>
      </c>
      <c r="M13" s="4">
        <f t="shared" si="8"/>
        <v>14447.411</v>
      </c>
      <c r="N13" s="4">
        <f t="shared" si="9"/>
        <v>13087.173</v>
      </c>
      <c r="O13" s="4">
        <f t="shared" si="10"/>
        <v>11974.578</v>
      </c>
      <c r="P13" s="4">
        <f t="shared" si="11"/>
        <v>11047.717999999999</v>
      </c>
      <c r="Q13" s="4">
        <f t="shared" si="12"/>
        <v>10263.715</v>
      </c>
      <c r="R13" s="5">
        <f t="shared" si="13"/>
        <v>9591.978000000001</v>
      </c>
    </row>
    <row r="14" spans="1:18" ht="11.25" customHeight="1">
      <c r="A14" s="21">
        <v>72</v>
      </c>
      <c r="B14" s="41">
        <f>'賦金率'!$C$157</f>
        <v>0.01004338</v>
      </c>
      <c r="D14" s="18">
        <v>1200000</v>
      </c>
      <c r="E14" s="14">
        <f t="shared" si="0"/>
        <v>134612.676</v>
      </c>
      <c r="F14" s="4">
        <f t="shared" si="1"/>
        <v>67751.676</v>
      </c>
      <c r="G14" s="4">
        <f t="shared" si="2"/>
        <v>45465.972</v>
      </c>
      <c r="H14" s="4">
        <f t="shared" si="3"/>
        <v>34324.104</v>
      </c>
      <c r="I14" s="4">
        <f t="shared" si="4"/>
        <v>27639.755999999998</v>
      </c>
      <c r="J14" s="4">
        <f t="shared" si="5"/>
        <v>23184.18</v>
      </c>
      <c r="K14" s="4">
        <f t="shared" si="6"/>
        <v>20002.176</v>
      </c>
      <c r="L14" s="4">
        <f t="shared" si="7"/>
        <v>17616.167999999998</v>
      </c>
      <c r="M14" s="4">
        <f t="shared" si="8"/>
        <v>15760.812</v>
      </c>
      <c r="N14" s="4">
        <f t="shared" si="9"/>
        <v>14276.916000000001</v>
      </c>
      <c r="O14" s="4">
        <f t="shared" si="10"/>
        <v>13063.176</v>
      </c>
      <c r="P14" s="4">
        <f t="shared" si="11"/>
        <v>12052.055999999999</v>
      </c>
      <c r="Q14" s="4">
        <f t="shared" si="12"/>
        <v>11196.779999999999</v>
      </c>
      <c r="R14" s="5">
        <f t="shared" si="13"/>
        <v>10463.976</v>
      </c>
    </row>
    <row r="15" spans="1:18" ht="11.25" customHeight="1">
      <c r="A15" s="21">
        <v>78</v>
      </c>
      <c r="B15" s="41">
        <f>'賦金率'!$C$163</f>
        <v>0.00933065</v>
      </c>
      <c r="D15" s="18">
        <v>1300000</v>
      </c>
      <c r="E15" s="14">
        <f t="shared" si="0"/>
        <v>145830.399</v>
      </c>
      <c r="F15" s="4">
        <f t="shared" si="1"/>
        <v>73397.649</v>
      </c>
      <c r="G15" s="4">
        <f t="shared" si="2"/>
        <v>49254.803</v>
      </c>
      <c r="H15" s="4">
        <f t="shared" si="3"/>
        <v>37184.446</v>
      </c>
      <c r="I15" s="4">
        <f t="shared" si="4"/>
        <v>29943.069</v>
      </c>
      <c r="J15" s="4">
        <f t="shared" si="5"/>
        <v>25116.195000000003</v>
      </c>
      <c r="K15" s="4">
        <f t="shared" si="6"/>
        <v>21669.023999999998</v>
      </c>
      <c r="L15" s="4">
        <f t="shared" si="7"/>
        <v>19084.182</v>
      </c>
      <c r="M15" s="4">
        <f t="shared" si="8"/>
        <v>17074.213</v>
      </c>
      <c r="N15" s="4">
        <f t="shared" si="9"/>
        <v>15466.659000000001</v>
      </c>
      <c r="O15" s="4">
        <f t="shared" si="10"/>
        <v>14151.774</v>
      </c>
      <c r="P15" s="4">
        <f t="shared" si="11"/>
        <v>13056.393999999998</v>
      </c>
      <c r="Q15" s="4">
        <f t="shared" si="12"/>
        <v>12129.845</v>
      </c>
      <c r="R15" s="5">
        <f t="shared" si="13"/>
        <v>11335.974</v>
      </c>
    </row>
    <row r="16" spans="1:18" ht="11.25" customHeight="1">
      <c r="A16" s="22">
        <v>84</v>
      </c>
      <c r="B16" s="42">
        <f>'賦金率'!$C$169</f>
        <v>0.00871998</v>
      </c>
      <c r="D16" s="18">
        <v>1400000</v>
      </c>
      <c r="E16" s="14">
        <f t="shared" si="0"/>
        <v>157048.122</v>
      </c>
      <c r="F16" s="4">
        <f t="shared" si="1"/>
        <v>79043.622</v>
      </c>
      <c r="G16" s="4">
        <f t="shared" si="2"/>
        <v>53043.634000000005</v>
      </c>
      <c r="H16" s="4">
        <f t="shared" si="3"/>
        <v>40044.788</v>
      </c>
      <c r="I16" s="4">
        <f t="shared" si="4"/>
        <v>32246.381999999998</v>
      </c>
      <c r="J16" s="4">
        <f t="shared" si="5"/>
        <v>27048.210000000003</v>
      </c>
      <c r="K16" s="4">
        <f t="shared" si="6"/>
        <v>23335.872</v>
      </c>
      <c r="L16" s="4">
        <f t="shared" si="7"/>
        <v>20552.196</v>
      </c>
      <c r="M16" s="4">
        <f t="shared" si="8"/>
        <v>18387.614</v>
      </c>
      <c r="N16" s="4">
        <f t="shared" si="9"/>
        <v>16656.402000000002</v>
      </c>
      <c r="O16" s="4">
        <f t="shared" si="10"/>
        <v>15240.372</v>
      </c>
      <c r="P16" s="4">
        <f t="shared" si="11"/>
        <v>14060.731999999998</v>
      </c>
      <c r="Q16" s="4">
        <f t="shared" si="12"/>
        <v>13062.91</v>
      </c>
      <c r="R16" s="5">
        <f t="shared" si="13"/>
        <v>12207.972</v>
      </c>
    </row>
    <row r="17" spans="4:18" ht="11.25" customHeight="1">
      <c r="D17" s="18">
        <v>1500000</v>
      </c>
      <c r="E17" s="14">
        <f t="shared" si="0"/>
        <v>168265.845</v>
      </c>
      <c r="F17" s="4">
        <f t="shared" si="1"/>
        <v>84689.595</v>
      </c>
      <c r="G17" s="4">
        <f t="shared" si="2"/>
        <v>56832.465000000004</v>
      </c>
      <c r="H17" s="4">
        <f t="shared" si="3"/>
        <v>42905.130000000005</v>
      </c>
      <c r="I17" s="4">
        <f t="shared" si="4"/>
        <v>34549.695</v>
      </c>
      <c r="J17" s="4">
        <f t="shared" si="5"/>
        <v>28980.225000000002</v>
      </c>
      <c r="K17" s="4">
        <f t="shared" si="6"/>
        <v>25002.719999999998</v>
      </c>
      <c r="L17" s="4">
        <f t="shared" si="7"/>
        <v>22020.21</v>
      </c>
      <c r="M17" s="4">
        <f t="shared" si="8"/>
        <v>19701.015</v>
      </c>
      <c r="N17" s="4">
        <f t="shared" si="9"/>
        <v>17846.145</v>
      </c>
      <c r="O17" s="4">
        <f t="shared" si="10"/>
        <v>16328.97</v>
      </c>
      <c r="P17" s="4">
        <f t="shared" si="11"/>
        <v>15065.07</v>
      </c>
      <c r="Q17" s="4">
        <f t="shared" si="12"/>
        <v>13995.974999999999</v>
      </c>
      <c r="R17" s="5">
        <f t="shared" si="13"/>
        <v>13079.970000000001</v>
      </c>
    </row>
    <row r="18" spans="4:18" ht="11.25" customHeight="1">
      <c r="D18" s="18">
        <v>1600000</v>
      </c>
      <c r="E18" s="14">
        <f t="shared" si="0"/>
        <v>179483.568</v>
      </c>
      <c r="F18" s="4">
        <f t="shared" si="1"/>
        <v>90335.568</v>
      </c>
      <c r="G18" s="4">
        <f t="shared" si="2"/>
        <v>60621.296</v>
      </c>
      <c r="H18" s="4">
        <f t="shared" si="3"/>
        <v>45765.472</v>
      </c>
      <c r="I18" s="4">
        <f t="shared" si="4"/>
        <v>36853.008</v>
      </c>
      <c r="J18" s="4">
        <f t="shared" si="5"/>
        <v>30912.24</v>
      </c>
      <c r="K18" s="4">
        <f t="shared" si="6"/>
        <v>26669.568</v>
      </c>
      <c r="L18" s="4">
        <f t="shared" si="7"/>
        <v>23488.224</v>
      </c>
      <c r="M18" s="4">
        <f t="shared" si="8"/>
        <v>21014.416</v>
      </c>
      <c r="N18" s="4">
        <f t="shared" si="9"/>
        <v>19035.888</v>
      </c>
      <c r="O18" s="4">
        <f t="shared" si="10"/>
        <v>17417.568</v>
      </c>
      <c r="P18" s="4">
        <f t="shared" si="11"/>
        <v>16069.408</v>
      </c>
      <c r="Q18" s="4">
        <f t="shared" si="12"/>
        <v>14929.039999999999</v>
      </c>
      <c r="R18" s="5">
        <f t="shared" si="13"/>
        <v>13951.968</v>
      </c>
    </row>
    <row r="19" spans="4:18" ht="11.25" customHeight="1">
      <c r="D19" s="18">
        <v>1700000</v>
      </c>
      <c r="E19" s="14">
        <f t="shared" si="0"/>
        <v>190701.291</v>
      </c>
      <c r="F19" s="4">
        <f t="shared" si="1"/>
        <v>95981.541</v>
      </c>
      <c r="G19" s="4">
        <f t="shared" si="2"/>
        <v>64410.127</v>
      </c>
      <c r="H19" s="4">
        <f t="shared" si="3"/>
        <v>48625.814</v>
      </c>
      <c r="I19" s="4">
        <f t="shared" si="4"/>
        <v>39156.320999999996</v>
      </c>
      <c r="J19" s="4">
        <f t="shared" si="5"/>
        <v>32844.255000000005</v>
      </c>
      <c r="K19" s="4">
        <f t="shared" si="6"/>
        <v>28336.415999999997</v>
      </c>
      <c r="L19" s="4">
        <f t="shared" si="7"/>
        <v>24956.237999999998</v>
      </c>
      <c r="M19" s="4">
        <f t="shared" si="8"/>
        <v>22327.817</v>
      </c>
      <c r="N19" s="4">
        <f t="shared" si="9"/>
        <v>20225.631</v>
      </c>
      <c r="O19" s="4">
        <f t="shared" si="10"/>
        <v>18506.166</v>
      </c>
      <c r="P19" s="4">
        <f t="shared" si="11"/>
        <v>17073.746</v>
      </c>
      <c r="Q19" s="4">
        <f t="shared" si="12"/>
        <v>15862.105</v>
      </c>
      <c r="R19" s="5">
        <f t="shared" si="13"/>
        <v>14823.966</v>
      </c>
    </row>
    <row r="20" spans="4:18" ht="11.25" customHeight="1">
      <c r="D20" s="18">
        <v>1800000</v>
      </c>
      <c r="E20" s="14">
        <f t="shared" si="0"/>
        <v>201919.014</v>
      </c>
      <c r="F20" s="4">
        <f t="shared" si="1"/>
        <v>101627.514</v>
      </c>
      <c r="G20" s="4">
        <f t="shared" si="2"/>
        <v>68198.958</v>
      </c>
      <c r="H20" s="4">
        <f t="shared" si="3"/>
        <v>51486.156</v>
      </c>
      <c r="I20" s="4">
        <f t="shared" si="4"/>
        <v>41459.634</v>
      </c>
      <c r="J20" s="4">
        <f t="shared" si="5"/>
        <v>34776.270000000004</v>
      </c>
      <c r="K20" s="4">
        <f t="shared" si="6"/>
        <v>30003.264</v>
      </c>
      <c r="L20" s="4">
        <f t="shared" si="7"/>
        <v>26424.252</v>
      </c>
      <c r="M20" s="4">
        <f t="shared" si="8"/>
        <v>23641.218</v>
      </c>
      <c r="N20" s="4">
        <f t="shared" si="9"/>
        <v>21415.374</v>
      </c>
      <c r="O20" s="4">
        <f t="shared" si="10"/>
        <v>19594.764</v>
      </c>
      <c r="P20" s="4">
        <f t="shared" si="11"/>
        <v>18078.084</v>
      </c>
      <c r="Q20" s="4">
        <f t="shared" si="12"/>
        <v>16795.17</v>
      </c>
      <c r="R20" s="5">
        <f t="shared" si="13"/>
        <v>15695.964</v>
      </c>
    </row>
    <row r="21" spans="4:18" ht="11.25" customHeight="1">
      <c r="D21" s="18">
        <v>1900000</v>
      </c>
      <c r="E21" s="14">
        <f t="shared" si="0"/>
        <v>213136.737</v>
      </c>
      <c r="F21" s="4">
        <f t="shared" si="1"/>
        <v>107273.487</v>
      </c>
      <c r="G21" s="4">
        <f t="shared" si="2"/>
        <v>71987.789</v>
      </c>
      <c r="H21" s="4">
        <f t="shared" si="3"/>
        <v>54346.498</v>
      </c>
      <c r="I21" s="4">
        <f t="shared" si="4"/>
        <v>43762.947</v>
      </c>
      <c r="J21" s="4">
        <f t="shared" si="5"/>
        <v>36708.285</v>
      </c>
      <c r="K21" s="4">
        <f t="shared" si="6"/>
        <v>31670.111999999997</v>
      </c>
      <c r="L21" s="4">
        <f t="shared" si="7"/>
        <v>27892.266</v>
      </c>
      <c r="M21" s="4">
        <f t="shared" si="8"/>
        <v>24954.619</v>
      </c>
      <c r="N21" s="4">
        <f t="shared" si="9"/>
        <v>22605.117000000002</v>
      </c>
      <c r="O21" s="4">
        <f t="shared" si="10"/>
        <v>20683.362</v>
      </c>
      <c r="P21" s="4">
        <f t="shared" si="11"/>
        <v>19082.422</v>
      </c>
      <c r="Q21" s="4">
        <f t="shared" si="12"/>
        <v>17728.235</v>
      </c>
      <c r="R21" s="5">
        <f t="shared" si="13"/>
        <v>16567.962</v>
      </c>
    </row>
    <row r="22" spans="4:18" ht="11.25" customHeight="1">
      <c r="D22" s="18">
        <v>2000000</v>
      </c>
      <c r="E22" s="14">
        <f t="shared" si="0"/>
        <v>224354.46</v>
      </c>
      <c r="F22" s="4">
        <f t="shared" si="1"/>
        <v>112919.46</v>
      </c>
      <c r="G22" s="4">
        <f t="shared" si="2"/>
        <v>75776.62000000001</v>
      </c>
      <c r="H22" s="4">
        <f t="shared" si="3"/>
        <v>57206.840000000004</v>
      </c>
      <c r="I22" s="4">
        <f t="shared" si="4"/>
        <v>46066.259999999995</v>
      </c>
      <c r="J22" s="4">
        <f t="shared" si="5"/>
        <v>38640.3</v>
      </c>
      <c r="K22" s="4">
        <f t="shared" si="6"/>
        <v>33336.96</v>
      </c>
      <c r="L22" s="4">
        <f t="shared" si="7"/>
        <v>29360.28</v>
      </c>
      <c r="M22" s="4">
        <f t="shared" si="8"/>
        <v>26268.02</v>
      </c>
      <c r="N22" s="4">
        <f t="shared" si="9"/>
        <v>23794.86</v>
      </c>
      <c r="O22" s="4">
        <f t="shared" si="10"/>
        <v>21771.96</v>
      </c>
      <c r="P22" s="4">
        <f t="shared" si="11"/>
        <v>20086.76</v>
      </c>
      <c r="Q22" s="4">
        <f t="shared" si="12"/>
        <v>18661.3</v>
      </c>
      <c r="R22" s="5">
        <f t="shared" si="13"/>
        <v>17439.96</v>
      </c>
    </row>
    <row r="23" spans="4:18" ht="11.25" customHeight="1">
      <c r="D23" s="18">
        <v>2100000</v>
      </c>
      <c r="E23" s="14">
        <f t="shared" si="0"/>
        <v>235572.18300000002</v>
      </c>
      <c r="F23" s="4">
        <f t="shared" si="1"/>
        <v>118565.433</v>
      </c>
      <c r="G23" s="4">
        <f t="shared" si="2"/>
        <v>79565.451</v>
      </c>
      <c r="H23" s="4">
        <f t="shared" si="3"/>
        <v>60067.182</v>
      </c>
      <c r="I23" s="4">
        <f t="shared" si="4"/>
        <v>48369.573</v>
      </c>
      <c r="J23" s="4">
        <f t="shared" si="5"/>
        <v>40572.315</v>
      </c>
      <c r="K23" s="4">
        <f t="shared" si="6"/>
        <v>35003.808</v>
      </c>
      <c r="L23" s="4">
        <f t="shared" si="7"/>
        <v>30828.293999999998</v>
      </c>
      <c r="M23" s="4">
        <f t="shared" si="8"/>
        <v>27581.421</v>
      </c>
      <c r="N23" s="4">
        <f t="shared" si="9"/>
        <v>24984.603000000003</v>
      </c>
      <c r="O23" s="4">
        <f t="shared" si="10"/>
        <v>22860.558</v>
      </c>
      <c r="P23" s="4">
        <f t="shared" si="11"/>
        <v>21091.097999999998</v>
      </c>
      <c r="Q23" s="4">
        <f t="shared" si="12"/>
        <v>19594.364999999998</v>
      </c>
      <c r="R23" s="5">
        <f t="shared" si="13"/>
        <v>18311.958000000002</v>
      </c>
    </row>
    <row r="24" spans="4:18" ht="11.25" customHeight="1">
      <c r="D24" s="18">
        <v>2200000</v>
      </c>
      <c r="E24" s="14">
        <f t="shared" si="0"/>
        <v>246789.90600000002</v>
      </c>
      <c r="F24" s="4">
        <f t="shared" si="1"/>
        <v>124211.406</v>
      </c>
      <c r="G24" s="4">
        <f t="shared" si="2"/>
        <v>83354.282</v>
      </c>
      <c r="H24" s="4">
        <f t="shared" si="3"/>
        <v>62927.524000000005</v>
      </c>
      <c r="I24" s="4">
        <f t="shared" si="4"/>
        <v>50672.886</v>
      </c>
      <c r="J24" s="4">
        <f t="shared" si="5"/>
        <v>42504.33</v>
      </c>
      <c r="K24" s="4">
        <f t="shared" si="6"/>
        <v>36670.655999999995</v>
      </c>
      <c r="L24" s="4">
        <f t="shared" si="7"/>
        <v>32296.307999999997</v>
      </c>
      <c r="M24" s="4">
        <f t="shared" si="8"/>
        <v>28894.822</v>
      </c>
      <c r="N24" s="4">
        <f t="shared" si="9"/>
        <v>26174.346</v>
      </c>
      <c r="O24" s="4">
        <f t="shared" si="10"/>
        <v>23949.156</v>
      </c>
      <c r="P24" s="4">
        <f t="shared" si="11"/>
        <v>22095.435999999998</v>
      </c>
      <c r="Q24" s="4">
        <f t="shared" si="12"/>
        <v>20527.43</v>
      </c>
      <c r="R24" s="5">
        <f t="shared" si="13"/>
        <v>19183.956000000002</v>
      </c>
    </row>
    <row r="25" spans="4:18" ht="11.25" customHeight="1">
      <c r="D25" s="18">
        <v>2300000</v>
      </c>
      <c r="E25" s="14">
        <f t="shared" si="0"/>
        <v>258007.62900000002</v>
      </c>
      <c r="F25" s="4">
        <f t="shared" si="1"/>
        <v>129857.379</v>
      </c>
      <c r="G25" s="4">
        <f t="shared" si="2"/>
        <v>87143.113</v>
      </c>
      <c r="H25" s="4">
        <f t="shared" si="3"/>
        <v>65787.86600000001</v>
      </c>
      <c r="I25" s="4">
        <f t="shared" si="4"/>
        <v>52976.199</v>
      </c>
      <c r="J25" s="4">
        <f t="shared" si="5"/>
        <v>44436.345</v>
      </c>
      <c r="K25" s="4">
        <f t="shared" si="6"/>
        <v>38337.504</v>
      </c>
      <c r="L25" s="4">
        <f t="shared" si="7"/>
        <v>33764.322</v>
      </c>
      <c r="M25" s="4">
        <f t="shared" si="8"/>
        <v>30208.222999999998</v>
      </c>
      <c r="N25" s="4">
        <f t="shared" si="9"/>
        <v>27364.089</v>
      </c>
      <c r="O25" s="4">
        <f t="shared" si="10"/>
        <v>25037.754</v>
      </c>
      <c r="P25" s="4">
        <f t="shared" si="11"/>
        <v>23099.773999999998</v>
      </c>
      <c r="Q25" s="4">
        <f t="shared" si="12"/>
        <v>21460.495</v>
      </c>
      <c r="R25" s="5">
        <f t="shared" si="13"/>
        <v>20055.954</v>
      </c>
    </row>
    <row r="26" spans="4:18" ht="11.25" customHeight="1">
      <c r="D26" s="18">
        <v>2400000</v>
      </c>
      <c r="E26" s="14">
        <f t="shared" si="0"/>
        <v>269225.352</v>
      </c>
      <c r="F26" s="4">
        <f t="shared" si="1"/>
        <v>135503.352</v>
      </c>
      <c r="G26" s="4">
        <f t="shared" si="2"/>
        <v>90931.944</v>
      </c>
      <c r="H26" s="4">
        <f t="shared" si="3"/>
        <v>68648.208</v>
      </c>
      <c r="I26" s="4">
        <f t="shared" si="4"/>
        <v>55279.511999999995</v>
      </c>
      <c r="J26" s="4">
        <f t="shared" si="5"/>
        <v>46368.36</v>
      </c>
      <c r="K26" s="4">
        <f t="shared" si="6"/>
        <v>40004.352</v>
      </c>
      <c r="L26" s="4">
        <f t="shared" si="7"/>
        <v>35232.335999999996</v>
      </c>
      <c r="M26" s="4">
        <f t="shared" si="8"/>
        <v>31521.624</v>
      </c>
      <c r="N26" s="4">
        <f t="shared" si="9"/>
        <v>28553.832000000002</v>
      </c>
      <c r="O26" s="4">
        <f t="shared" si="10"/>
        <v>26126.352</v>
      </c>
      <c r="P26" s="4">
        <f t="shared" si="11"/>
        <v>24104.111999999997</v>
      </c>
      <c r="Q26" s="4">
        <f t="shared" si="12"/>
        <v>22393.559999999998</v>
      </c>
      <c r="R26" s="5">
        <f t="shared" si="13"/>
        <v>20927.952</v>
      </c>
    </row>
    <row r="27" spans="4:18" ht="11.25" customHeight="1">
      <c r="D27" s="18">
        <v>2500000</v>
      </c>
      <c r="E27" s="14">
        <f t="shared" si="0"/>
        <v>280443.075</v>
      </c>
      <c r="F27" s="4">
        <f t="shared" si="1"/>
        <v>141149.325</v>
      </c>
      <c r="G27" s="4">
        <f t="shared" si="2"/>
        <v>94720.77500000001</v>
      </c>
      <c r="H27" s="4">
        <f t="shared" si="3"/>
        <v>71508.55</v>
      </c>
      <c r="I27" s="4">
        <f t="shared" si="4"/>
        <v>57582.825</v>
      </c>
      <c r="J27" s="4">
        <f t="shared" si="5"/>
        <v>48300.375</v>
      </c>
      <c r="K27" s="4">
        <f t="shared" si="6"/>
        <v>41671.2</v>
      </c>
      <c r="L27" s="4">
        <f t="shared" si="7"/>
        <v>36700.35</v>
      </c>
      <c r="M27" s="4">
        <f t="shared" si="8"/>
        <v>32835.025</v>
      </c>
      <c r="N27" s="4">
        <f t="shared" si="9"/>
        <v>29743.575</v>
      </c>
      <c r="O27" s="4">
        <f t="shared" si="10"/>
        <v>27214.95</v>
      </c>
      <c r="P27" s="4">
        <f t="shared" si="11"/>
        <v>25108.449999999997</v>
      </c>
      <c r="Q27" s="4">
        <f t="shared" si="12"/>
        <v>23326.625</v>
      </c>
      <c r="R27" s="5">
        <f t="shared" si="13"/>
        <v>21799.95</v>
      </c>
    </row>
    <row r="28" spans="4:18" ht="11.25" customHeight="1">
      <c r="D28" s="18">
        <v>2600000</v>
      </c>
      <c r="E28" s="14">
        <f t="shared" si="0"/>
        <v>291660.798</v>
      </c>
      <c r="F28" s="4">
        <f t="shared" si="1"/>
        <v>146795.298</v>
      </c>
      <c r="G28" s="4">
        <f t="shared" si="2"/>
        <v>98509.606</v>
      </c>
      <c r="H28" s="4">
        <f t="shared" si="3"/>
        <v>74368.892</v>
      </c>
      <c r="I28" s="4">
        <f t="shared" si="4"/>
        <v>59886.138</v>
      </c>
      <c r="J28" s="4">
        <f t="shared" si="5"/>
        <v>50232.39000000001</v>
      </c>
      <c r="K28" s="4">
        <f t="shared" si="6"/>
        <v>43338.047999999995</v>
      </c>
      <c r="L28" s="4">
        <f t="shared" si="7"/>
        <v>38168.364</v>
      </c>
      <c r="M28" s="4">
        <f t="shared" si="8"/>
        <v>34148.426</v>
      </c>
      <c r="N28" s="4">
        <f t="shared" si="9"/>
        <v>30933.318000000003</v>
      </c>
      <c r="O28" s="4">
        <f t="shared" si="10"/>
        <v>28303.548</v>
      </c>
      <c r="P28" s="4">
        <f t="shared" si="11"/>
        <v>26112.787999999997</v>
      </c>
      <c r="Q28" s="4">
        <f t="shared" si="12"/>
        <v>24259.69</v>
      </c>
      <c r="R28" s="5">
        <f t="shared" si="13"/>
        <v>22671.948</v>
      </c>
    </row>
    <row r="29" spans="4:18" ht="11.25" customHeight="1">
      <c r="D29" s="18">
        <v>2700000</v>
      </c>
      <c r="E29" s="14">
        <f t="shared" si="0"/>
        <v>302878.521</v>
      </c>
      <c r="F29" s="4">
        <f t="shared" si="1"/>
        <v>152441.271</v>
      </c>
      <c r="G29" s="4">
        <f t="shared" si="2"/>
        <v>102298.437</v>
      </c>
      <c r="H29" s="4">
        <f t="shared" si="3"/>
        <v>77229.234</v>
      </c>
      <c r="I29" s="4">
        <f t="shared" si="4"/>
        <v>62189.450999999994</v>
      </c>
      <c r="J29" s="4">
        <f t="shared" si="5"/>
        <v>52164.405000000006</v>
      </c>
      <c r="K29" s="4">
        <f t="shared" si="6"/>
        <v>45004.896</v>
      </c>
      <c r="L29" s="4">
        <f t="shared" si="7"/>
        <v>39636.378</v>
      </c>
      <c r="M29" s="4">
        <f t="shared" si="8"/>
        <v>35461.827</v>
      </c>
      <c r="N29" s="4">
        <f t="shared" si="9"/>
        <v>32123.061</v>
      </c>
      <c r="O29" s="4">
        <f t="shared" si="10"/>
        <v>29392.146</v>
      </c>
      <c r="P29" s="4">
        <f t="shared" si="11"/>
        <v>27117.125999999997</v>
      </c>
      <c r="Q29" s="4">
        <f t="shared" si="12"/>
        <v>25192.754999999997</v>
      </c>
      <c r="R29" s="5">
        <f t="shared" si="13"/>
        <v>23543.946</v>
      </c>
    </row>
    <row r="30" spans="4:18" ht="11.25" customHeight="1">
      <c r="D30" s="18">
        <v>2800000</v>
      </c>
      <c r="E30" s="14">
        <f t="shared" si="0"/>
        <v>314096.244</v>
      </c>
      <c r="F30" s="4">
        <f t="shared" si="1"/>
        <v>158087.244</v>
      </c>
      <c r="G30" s="4">
        <f t="shared" si="2"/>
        <v>106087.26800000001</v>
      </c>
      <c r="H30" s="4">
        <f t="shared" si="3"/>
        <v>80089.576</v>
      </c>
      <c r="I30" s="4">
        <f t="shared" si="4"/>
        <v>64492.763999999996</v>
      </c>
      <c r="J30" s="4">
        <f t="shared" si="5"/>
        <v>54096.420000000006</v>
      </c>
      <c r="K30" s="4">
        <f t="shared" si="6"/>
        <v>46671.744</v>
      </c>
      <c r="L30" s="4">
        <f t="shared" si="7"/>
        <v>41104.392</v>
      </c>
      <c r="M30" s="4">
        <f t="shared" si="8"/>
        <v>36775.228</v>
      </c>
      <c r="N30" s="4">
        <f t="shared" si="9"/>
        <v>33312.804000000004</v>
      </c>
      <c r="O30" s="4">
        <f t="shared" si="10"/>
        <v>30480.744</v>
      </c>
      <c r="P30" s="4">
        <f t="shared" si="11"/>
        <v>28121.463999999996</v>
      </c>
      <c r="Q30" s="4">
        <f t="shared" si="12"/>
        <v>26125.82</v>
      </c>
      <c r="R30" s="5">
        <f t="shared" si="13"/>
        <v>24415.944</v>
      </c>
    </row>
    <row r="31" spans="4:18" ht="11.25" customHeight="1">
      <c r="D31" s="18">
        <v>2900000</v>
      </c>
      <c r="E31" s="14">
        <f t="shared" si="0"/>
        <v>325313.967</v>
      </c>
      <c r="F31" s="4">
        <f t="shared" si="1"/>
        <v>163733.217</v>
      </c>
      <c r="G31" s="4">
        <f t="shared" si="2"/>
        <v>109876.099</v>
      </c>
      <c r="H31" s="4">
        <f t="shared" si="3"/>
        <v>82949.918</v>
      </c>
      <c r="I31" s="4">
        <f t="shared" si="4"/>
        <v>66796.07699999999</v>
      </c>
      <c r="J31" s="4">
        <f t="shared" si="5"/>
        <v>56028.435000000005</v>
      </c>
      <c r="K31" s="4">
        <f t="shared" si="6"/>
        <v>48338.592</v>
      </c>
      <c r="L31" s="4">
        <f t="shared" si="7"/>
        <v>42572.405999999995</v>
      </c>
      <c r="M31" s="4">
        <f t="shared" si="8"/>
        <v>38088.629</v>
      </c>
      <c r="N31" s="4">
        <f t="shared" si="9"/>
        <v>34502.547</v>
      </c>
      <c r="O31" s="4">
        <f t="shared" si="10"/>
        <v>31569.342</v>
      </c>
      <c r="P31" s="4">
        <f t="shared" si="11"/>
        <v>29125.802</v>
      </c>
      <c r="Q31" s="4">
        <f t="shared" si="12"/>
        <v>27058.885</v>
      </c>
      <c r="R31" s="5">
        <f t="shared" si="13"/>
        <v>25287.942000000003</v>
      </c>
    </row>
    <row r="32" spans="4:18" ht="11.25" customHeight="1">
      <c r="D32" s="19">
        <v>3000000</v>
      </c>
      <c r="E32" s="15">
        <f t="shared" si="0"/>
        <v>336531.69</v>
      </c>
      <c r="F32" s="6">
        <f t="shared" si="1"/>
        <v>169379.19</v>
      </c>
      <c r="G32" s="6">
        <f t="shared" si="2"/>
        <v>113664.93000000001</v>
      </c>
      <c r="H32" s="6">
        <f t="shared" si="3"/>
        <v>85810.26000000001</v>
      </c>
      <c r="I32" s="6">
        <f t="shared" si="4"/>
        <v>69099.39</v>
      </c>
      <c r="J32" s="6">
        <f t="shared" si="5"/>
        <v>57960.450000000004</v>
      </c>
      <c r="K32" s="6">
        <f t="shared" si="6"/>
        <v>50005.439999999995</v>
      </c>
      <c r="L32" s="6">
        <f t="shared" si="7"/>
        <v>44040.42</v>
      </c>
      <c r="M32" s="6">
        <f t="shared" si="8"/>
        <v>39402.03</v>
      </c>
      <c r="N32" s="6">
        <f t="shared" si="9"/>
        <v>35692.29</v>
      </c>
      <c r="O32" s="6">
        <f t="shared" si="10"/>
        <v>32657.94</v>
      </c>
      <c r="P32" s="6">
        <f t="shared" si="11"/>
        <v>30130.14</v>
      </c>
      <c r="Q32" s="6">
        <f t="shared" si="12"/>
        <v>27991.949999999997</v>
      </c>
      <c r="R32" s="7">
        <f t="shared" si="13"/>
        <v>26159.940000000002</v>
      </c>
    </row>
    <row r="33" spans="4:18" ht="6.75" customHeight="1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ht="12">
      <c r="D34" s="2" t="s">
        <v>27</v>
      </c>
    </row>
    <row r="35" spans="5:18" ht="12" hidden="1">
      <c r="E35" s="1">
        <v>9</v>
      </c>
      <c r="F35" s="1">
        <v>18</v>
      </c>
      <c r="G35" s="1">
        <v>27</v>
      </c>
      <c r="H35" s="1">
        <v>36</v>
      </c>
      <c r="I35" s="1">
        <v>45</v>
      </c>
      <c r="J35" s="1">
        <v>54</v>
      </c>
      <c r="K35" s="1">
        <v>63</v>
      </c>
      <c r="L35" s="1">
        <v>72</v>
      </c>
      <c r="M35" s="1">
        <v>81</v>
      </c>
      <c r="N35" s="1">
        <v>90</v>
      </c>
      <c r="O35" s="1">
        <v>99</v>
      </c>
      <c r="P35" s="1">
        <v>108</v>
      </c>
      <c r="Q35" s="1">
        <v>117</v>
      </c>
      <c r="R35" s="1">
        <v>126</v>
      </c>
    </row>
    <row r="36" spans="4:18" ht="11.25" customHeight="1">
      <c r="D36" s="16"/>
      <c r="E36" s="12" t="s">
        <v>13</v>
      </c>
      <c r="F36" s="10" t="s">
        <v>14</v>
      </c>
      <c r="G36" s="10" t="s">
        <v>15</v>
      </c>
      <c r="H36" s="10" t="s">
        <v>2</v>
      </c>
      <c r="I36" s="10" t="s">
        <v>3</v>
      </c>
      <c r="J36" s="10" t="s">
        <v>4</v>
      </c>
      <c r="K36" s="10" t="s">
        <v>5</v>
      </c>
      <c r="L36" s="10" t="s">
        <v>6</v>
      </c>
      <c r="M36" s="10" t="s">
        <v>7</v>
      </c>
      <c r="N36" s="10" t="s">
        <v>8</v>
      </c>
      <c r="O36" s="10" t="s">
        <v>9</v>
      </c>
      <c r="P36" s="10" t="s">
        <v>10</v>
      </c>
      <c r="Q36" s="10" t="s">
        <v>11</v>
      </c>
      <c r="R36" s="11" t="s">
        <v>12</v>
      </c>
    </row>
    <row r="37" spans="4:18" ht="11.25" customHeight="1">
      <c r="D37" s="17">
        <v>100000</v>
      </c>
      <c r="E37" s="23">
        <f>+E3*$E$35</f>
        <v>100959.507</v>
      </c>
      <c r="F37" s="24">
        <f>+F3*$F$35</f>
        <v>101627.514</v>
      </c>
      <c r="G37" s="24">
        <f>+G3*$G$35</f>
        <v>102298.437</v>
      </c>
      <c r="H37" s="24">
        <f>+H3*$H$35</f>
        <v>102972.312</v>
      </c>
      <c r="I37" s="24">
        <f>+I3*$I$35</f>
        <v>103649.085</v>
      </c>
      <c r="J37" s="24">
        <f>+J3*$J$35</f>
        <v>104328.81000000001</v>
      </c>
      <c r="K37" s="24">
        <f>+K3*$K$35</f>
        <v>105011.424</v>
      </c>
      <c r="L37" s="24">
        <f>+L3*$L$35</f>
        <v>105697.00799999999</v>
      </c>
      <c r="M37" s="24">
        <f>+M3*$M$35</f>
        <v>106385.481</v>
      </c>
      <c r="N37" s="24">
        <f>+N3*$N$35</f>
        <v>107076.87</v>
      </c>
      <c r="O37" s="24">
        <f>+O3*$O$35</f>
        <v>107771.20199999999</v>
      </c>
      <c r="P37" s="24">
        <f>+P3*$P$35</f>
        <v>108468.504</v>
      </c>
      <c r="Q37" s="24">
        <f>+Q3*$Q$35</f>
        <v>109168.605</v>
      </c>
      <c r="R37" s="25">
        <f>+R3*$R$35</f>
        <v>109871.748</v>
      </c>
    </row>
    <row r="38" spans="4:18" ht="11.25" customHeight="1">
      <c r="D38" s="18">
        <v>200000</v>
      </c>
      <c r="E38" s="26">
        <f aca="true" t="shared" si="14" ref="E38:E66">+E4*$E$35</f>
        <v>201919.014</v>
      </c>
      <c r="F38" s="27">
        <f aca="true" t="shared" si="15" ref="F38:F66">+F4*$F$35</f>
        <v>203255.028</v>
      </c>
      <c r="G38" s="27">
        <f aca="true" t="shared" si="16" ref="G38:G66">+G4*$G$35</f>
        <v>204596.874</v>
      </c>
      <c r="H38" s="27">
        <f aca="true" t="shared" si="17" ref="H38:H66">+H4*$H$35</f>
        <v>205944.624</v>
      </c>
      <c r="I38" s="27">
        <f aca="true" t="shared" si="18" ref="I38:I66">+I4*$I$35</f>
        <v>207298.17</v>
      </c>
      <c r="J38" s="27">
        <f aca="true" t="shared" si="19" ref="J38:J66">+J4*$J$35</f>
        <v>208657.62000000002</v>
      </c>
      <c r="K38" s="27">
        <f aca="true" t="shared" si="20" ref="K38:K66">+K4*$K$35</f>
        <v>210022.848</v>
      </c>
      <c r="L38" s="27">
        <f aca="true" t="shared" si="21" ref="L38:L66">+L4*$L$35</f>
        <v>211394.01599999997</v>
      </c>
      <c r="M38" s="27">
        <f aca="true" t="shared" si="22" ref="M38:M66">+M4*$M$35</f>
        <v>212770.962</v>
      </c>
      <c r="N38" s="27">
        <f aca="true" t="shared" si="23" ref="N38:N66">+N4*$N$35</f>
        <v>214153.74</v>
      </c>
      <c r="O38" s="27">
        <f aca="true" t="shared" si="24" ref="O38:O66">+O4*$O$35</f>
        <v>215542.40399999998</v>
      </c>
      <c r="P38" s="27">
        <f aca="true" t="shared" si="25" ref="P38:P66">+P4*$P$35</f>
        <v>216937.008</v>
      </c>
      <c r="Q38" s="27">
        <f aca="true" t="shared" si="26" ref="Q38:Q66">+Q4*$Q$35</f>
        <v>218337.21</v>
      </c>
      <c r="R38" s="28">
        <f aca="true" t="shared" si="27" ref="R38:R66">+R4*$R$35</f>
        <v>219743.496</v>
      </c>
    </row>
    <row r="39" spans="4:18" ht="11.25" customHeight="1">
      <c r="D39" s="18">
        <v>300000</v>
      </c>
      <c r="E39" s="26">
        <f t="shared" si="14"/>
        <v>302878.521</v>
      </c>
      <c r="F39" s="27">
        <f t="shared" si="15"/>
        <v>304882.542</v>
      </c>
      <c r="G39" s="27">
        <f t="shared" si="16"/>
        <v>306895.311</v>
      </c>
      <c r="H39" s="27">
        <f t="shared" si="17"/>
        <v>308916.936</v>
      </c>
      <c r="I39" s="27">
        <f t="shared" si="18"/>
        <v>310947.25499999995</v>
      </c>
      <c r="J39" s="27">
        <f t="shared" si="19"/>
        <v>312986.43</v>
      </c>
      <c r="K39" s="27">
        <f t="shared" si="20"/>
        <v>315034.272</v>
      </c>
      <c r="L39" s="27">
        <f t="shared" si="21"/>
        <v>317091.024</v>
      </c>
      <c r="M39" s="27">
        <f t="shared" si="22"/>
        <v>319156.44299999997</v>
      </c>
      <c r="N39" s="27">
        <f t="shared" si="23"/>
        <v>321230.61000000004</v>
      </c>
      <c r="O39" s="27">
        <f t="shared" si="24"/>
        <v>323313.60599999997</v>
      </c>
      <c r="P39" s="27">
        <f t="shared" si="25"/>
        <v>325405.512</v>
      </c>
      <c r="Q39" s="27">
        <f t="shared" si="26"/>
        <v>327505.81499999994</v>
      </c>
      <c r="R39" s="28">
        <f t="shared" si="27"/>
        <v>329615.244</v>
      </c>
    </row>
    <row r="40" spans="4:18" ht="11.25" customHeight="1">
      <c r="D40" s="18">
        <v>400000</v>
      </c>
      <c r="E40" s="26">
        <f t="shared" si="14"/>
        <v>403838.028</v>
      </c>
      <c r="F40" s="27">
        <f t="shared" si="15"/>
        <v>406510.056</v>
      </c>
      <c r="G40" s="27">
        <f t="shared" si="16"/>
        <v>409193.748</v>
      </c>
      <c r="H40" s="27">
        <f t="shared" si="17"/>
        <v>411889.248</v>
      </c>
      <c r="I40" s="27">
        <f t="shared" si="18"/>
        <v>414596.34</v>
      </c>
      <c r="J40" s="27">
        <f t="shared" si="19"/>
        <v>417315.24000000005</v>
      </c>
      <c r="K40" s="27">
        <f t="shared" si="20"/>
        <v>420045.696</v>
      </c>
      <c r="L40" s="27">
        <f t="shared" si="21"/>
        <v>422788.03199999995</v>
      </c>
      <c r="M40" s="27">
        <f t="shared" si="22"/>
        <v>425541.924</v>
      </c>
      <c r="N40" s="27">
        <f t="shared" si="23"/>
        <v>428307.48</v>
      </c>
      <c r="O40" s="27">
        <f t="shared" si="24"/>
        <v>431084.80799999996</v>
      </c>
      <c r="P40" s="27">
        <f t="shared" si="25"/>
        <v>433874.016</v>
      </c>
      <c r="Q40" s="27">
        <f t="shared" si="26"/>
        <v>436674.42</v>
      </c>
      <c r="R40" s="28">
        <f t="shared" si="27"/>
        <v>439486.992</v>
      </c>
    </row>
    <row r="41" spans="4:18" ht="11.25" customHeight="1">
      <c r="D41" s="18">
        <v>500000</v>
      </c>
      <c r="E41" s="26">
        <f t="shared" si="14"/>
        <v>504797.535</v>
      </c>
      <c r="F41" s="27">
        <f t="shared" si="15"/>
        <v>508137.57</v>
      </c>
      <c r="G41" s="27">
        <f t="shared" si="16"/>
        <v>511492.18500000006</v>
      </c>
      <c r="H41" s="27">
        <f t="shared" si="17"/>
        <v>514861.56000000006</v>
      </c>
      <c r="I41" s="27">
        <f t="shared" si="18"/>
        <v>518245.42499999993</v>
      </c>
      <c r="J41" s="27">
        <f t="shared" si="19"/>
        <v>521644.05000000005</v>
      </c>
      <c r="K41" s="27">
        <f t="shared" si="20"/>
        <v>525057.12</v>
      </c>
      <c r="L41" s="27">
        <f t="shared" si="21"/>
        <v>528485.04</v>
      </c>
      <c r="M41" s="27">
        <f t="shared" si="22"/>
        <v>531927.405</v>
      </c>
      <c r="N41" s="27">
        <f t="shared" si="23"/>
        <v>535384.35</v>
      </c>
      <c r="O41" s="27">
        <f t="shared" si="24"/>
        <v>538856.01</v>
      </c>
      <c r="P41" s="27">
        <f t="shared" si="25"/>
        <v>542342.5199999999</v>
      </c>
      <c r="Q41" s="27">
        <f t="shared" si="26"/>
        <v>545843.025</v>
      </c>
      <c r="R41" s="28">
        <f t="shared" si="27"/>
        <v>549358.74</v>
      </c>
    </row>
    <row r="42" spans="4:18" ht="11.25" customHeight="1">
      <c r="D42" s="18">
        <v>600000</v>
      </c>
      <c r="E42" s="26">
        <f t="shared" si="14"/>
        <v>605757.042</v>
      </c>
      <c r="F42" s="27">
        <f t="shared" si="15"/>
        <v>609765.084</v>
      </c>
      <c r="G42" s="27">
        <f t="shared" si="16"/>
        <v>613790.622</v>
      </c>
      <c r="H42" s="27">
        <f t="shared" si="17"/>
        <v>617833.872</v>
      </c>
      <c r="I42" s="27">
        <f t="shared" si="18"/>
        <v>621894.5099999999</v>
      </c>
      <c r="J42" s="27">
        <f t="shared" si="19"/>
        <v>625972.86</v>
      </c>
      <c r="K42" s="27">
        <f t="shared" si="20"/>
        <v>630068.544</v>
      </c>
      <c r="L42" s="27">
        <f t="shared" si="21"/>
        <v>634182.048</v>
      </c>
      <c r="M42" s="27">
        <f t="shared" si="22"/>
        <v>638312.8859999999</v>
      </c>
      <c r="N42" s="27">
        <f t="shared" si="23"/>
        <v>642461.2200000001</v>
      </c>
      <c r="O42" s="27">
        <f t="shared" si="24"/>
        <v>646627.2119999999</v>
      </c>
      <c r="P42" s="27">
        <f t="shared" si="25"/>
        <v>650811.024</v>
      </c>
      <c r="Q42" s="27">
        <f t="shared" si="26"/>
        <v>655011.6299999999</v>
      </c>
      <c r="R42" s="28">
        <f t="shared" si="27"/>
        <v>659230.488</v>
      </c>
    </row>
    <row r="43" spans="4:18" ht="11.25" customHeight="1">
      <c r="D43" s="18">
        <v>700000</v>
      </c>
      <c r="E43" s="26">
        <f t="shared" si="14"/>
        <v>706716.549</v>
      </c>
      <c r="F43" s="27">
        <f t="shared" si="15"/>
        <v>711392.598</v>
      </c>
      <c r="G43" s="27">
        <f t="shared" si="16"/>
        <v>716089.0590000001</v>
      </c>
      <c r="H43" s="27">
        <f t="shared" si="17"/>
        <v>720806.184</v>
      </c>
      <c r="I43" s="27">
        <f t="shared" si="18"/>
        <v>725543.595</v>
      </c>
      <c r="J43" s="27">
        <f t="shared" si="19"/>
        <v>730301.67</v>
      </c>
      <c r="K43" s="27">
        <f t="shared" si="20"/>
        <v>735079.968</v>
      </c>
      <c r="L43" s="27">
        <f t="shared" si="21"/>
        <v>739879.056</v>
      </c>
      <c r="M43" s="27">
        <f t="shared" si="22"/>
        <v>744698.3670000001</v>
      </c>
      <c r="N43" s="27">
        <f t="shared" si="23"/>
        <v>749538.0900000001</v>
      </c>
      <c r="O43" s="27">
        <f t="shared" si="24"/>
        <v>754398.414</v>
      </c>
      <c r="P43" s="27">
        <f t="shared" si="25"/>
        <v>759279.5279999999</v>
      </c>
      <c r="Q43" s="27">
        <f t="shared" si="26"/>
        <v>764180.235</v>
      </c>
      <c r="R43" s="28">
        <f t="shared" si="27"/>
        <v>769102.236</v>
      </c>
    </row>
    <row r="44" spans="4:18" ht="11.25" customHeight="1">
      <c r="D44" s="18">
        <v>800000</v>
      </c>
      <c r="E44" s="26">
        <f t="shared" si="14"/>
        <v>807676.056</v>
      </c>
      <c r="F44" s="27">
        <f t="shared" si="15"/>
        <v>813020.112</v>
      </c>
      <c r="G44" s="27">
        <f t="shared" si="16"/>
        <v>818387.496</v>
      </c>
      <c r="H44" s="27">
        <f t="shared" si="17"/>
        <v>823778.496</v>
      </c>
      <c r="I44" s="27">
        <f t="shared" si="18"/>
        <v>829192.68</v>
      </c>
      <c r="J44" s="27">
        <f t="shared" si="19"/>
        <v>834630.4800000001</v>
      </c>
      <c r="K44" s="27">
        <f t="shared" si="20"/>
        <v>840091.392</v>
      </c>
      <c r="L44" s="27">
        <f t="shared" si="21"/>
        <v>845576.0639999999</v>
      </c>
      <c r="M44" s="27">
        <f t="shared" si="22"/>
        <v>851083.848</v>
      </c>
      <c r="N44" s="27">
        <f t="shared" si="23"/>
        <v>856614.96</v>
      </c>
      <c r="O44" s="27">
        <f t="shared" si="24"/>
        <v>862169.6159999999</v>
      </c>
      <c r="P44" s="27">
        <f t="shared" si="25"/>
        <v>867748.032</v>
      </c>
      <c r="Q44" s="27">
        <f t="shared" si="26"/>
        <v>873348.84</v>
      </c>
      <c r="R44" s="28">
        <f t="shared" si="27"/>
        <v>878973.984</v>
      </c>
    </row>
    <row r="45" spans="4:18" ht="11.25" customHeight="1">
      <c r="D45" s="18">
        <v>900000</v>
      </c>
      <c r="E45" s="26">
        <f t="shared" si="14"/>
        <v>908635.563</v>
      </c>
      <c r="F45" s="27">
        <f t="shared" si="15"/>
        <v>914647.6259999999</v>
      </c>
      <c r="G45" s="27">
        <f t="shared" si="16"/>
        <v>920685.933</v>
      </c>
      <c r="H45" s="27">
        <f t="shared" si="17"/>
        <v>926750.8080000001</v>
      </c>
      <c r="I45" s="27">
        <f t="shared" si="18"/>
        <v>932841.765</v>
      </c>
      <c r="J45" s="27">
        <f t="shared" si="19"/>
        <v>938959.2900000002</v>
      </c>
      <c r="K45" s="27">
        <f t="shared" si="20"/>
        <v>945102.816</v>
      </c>
      <c r="L45" s="27">
        <f t="shared" si="21"/>
        <v>951273.072</v>
      </c>
      <c r="M45" s="27">
        <f t="shared" si="22"/>
        <v>957469.329</v>
      </c>
      <c r="N45" s="27">
        <f t="shared" si="23"/>
        <v>963691.83</v>
      </c>
      <c r="O45" s="27">
        <f t="shared" si="24"/>
        <v>969940.818</v>
      </c>
      <c r="P45" s="27">
        <f t="shared" si="25"/>
        <v>976216.536</v>
      </c>
      <c r="Q45" s="27">
        <f t="shared" si="26"/>
        <v>982517.445</v>
      </c>
      <c r="R45" s="28">
        <f t="shared" si="27"/>
        <v>988845.732</v>
      </c>
    </row>
    <row r="46" spans="4:18" ht="11.25" customHeight="1">
      <c r="D46" s="18">
        <v>1000000</v>
      </c>
      <c r="E46" s="26">
        <f t="shared" si="14"/>
        <v>1009595.07</v>
      </c>
      <c r="F46" s="27">
        <f t="shared" si="15"/>
        <v>1016275.14</v>
      </c>
      <c r="G46" s="27">
        <f t="shared" si="16"/>
        <v>1022984.3700000001</v>
      </c>
      <c r="H46" s="27">
        <f t="shared" si="17"/>
        <v>1029723.1200000001</v>
      </c>
      <c r="I46" s="27">
        <f t="shared" si="18"/>
        <v>1036490.8499999999</v>
      </c>
      <c r="J46" s="27">
        <f t="shared" si="19"/>
        <v>1043288.1000000001</v>
      </c>
      <c r="K46" s="27">
        <f t="shared" si="20"/>
        <v>1050114.24</v>
      </c>
      <c r="L46" s="27">
        <f t="shared" si="21"/>
        <v>1056970.08</v>
      </c>
      <c r="M46" s="27">
        <f t="shared" si="22"/>
        <v>1063854.81</v>
      </c>
      <c r="N46" s="27">
        <f t="shared" si="23"/>
        <v>1070768.7</v>
      </c>
      <c r="O46" s="27">
        <f t="shared" si="24"/>
        <v>1077712.02</v>
      </c>
      <c r="P46" s="27">
        <f t="shared" si="25"/>
        <v>1084685.0399999998</v>
      </c>
      <c r="Q46" s="27">
        <f t="shared" si="26"/>
        <v>1091686.05</v>
      </c>
      <c r="R46" s="28">
        <f t="shared" si="27"/>
        <v>1098717.48</v>
      </c>
    </row>
    <row r="47" spans="4:18" ht="11.25" customHeight="1">
      <c r="D47" s="18">
        <v>1100000</v>
      </c>
      <c r="E47" s="26">
        <f t="shared" si="14"/>
        <v>1110554.577</v>
      </c>
      <c r="F47" s="27">
        <f t="shared" si="15"/>
        <v>1117902.654</v>
      </c>
      <c r="G47" s="27">
        <f t="shared" si="16"/>
        <v>1125282.807</v>
      </c>
      <c r="H47" s="27">
        <f t="shared" si="17"/>
        <v>1132695.432</v>
      </c>
      <c r="I47" s="27">
        <f t="shared" si="18"/>
        <v>1140139.935</v>
      </c>
      <c r="J47" s="27">
        <f t="shared" si="19"/>
        <v>1147616.9100000001</v>
      </c>
      <c r="K47" s="27">
        <f t="shared" si="20"/>
        <v>1155125.6639999999</v>
      </c>
      <c r="L47" s="27">
        <f t="shared" si="21"/>
        <v>1162667.088</v>
      </c>
      <c r="M47" s="27">
        <f t="shared" si="22"/>
        <v>1170240.291</v>
      </c>
      <c r="N47" s="27">
        <f t="shared" si="23"/>
        <v>1177845.57</v>
      </c>
      <c r="O47" s="27">
        <f t="shared" si="24"/>
        <v>1185483.222</v>
      </c>
      <c r="P47" s="27">
        <f t="shared" si="25"/>
        <v>1193153.544</v>
      </c>
      <c r="Q47" s="27">
        <f t="shared" si="26"/>
        <v>1200854.655</v>
      </c>
      <c r="R47" s="28">
        <f t="shared" si="27"/>
        <v>1208589.2280000001</v>
      </c>
    </row>
    <row r="48" spans="4:18" ht="11.25" customHeight="1">
      <c r="D48" s="18">
        <v>1200000</v>
      </c>
      <c r="E48" s="26">
        <f t="shared" si="14"/>
        <v>1211514.084</v>
      </c>
      <c r="F48" s="27">
        <f t="shared" si="15"/>
        <v>1219530.168</v>
      </c>
      <c r="G48" s="27">
        <f t="shared" si="16"/>
        <v>1227581.244</v>
      </c>
      <c r="H48" s="27">
        <f t="shared" si="17"/>
        <v>1235667.744</v>
      </c>
      <c r="I48" s="27">
        <f t="shared" si="18"/>
        <v>1243789.0199999998</v>
      </c>
      <c r="J48" s="27">
        <f t="shared" si="19"/>
        <v>1251945.72</v>
      </c>
      <c r="K48" s="27">
        <f t="shared" si="20"/>
        <v>1260137.088</v>
      </c>
      <c r="L48" s="27">
        <f t="shared" si="21"/>
        <v>1268364.096</v>
      </c>
      <c r="M48" s="27">
        <f t="shared" si="22"/>
        <v>1276625.7719999999</v>
      </c>
      <c r="N48" s="27">
        <f t="shared" si="23"/>
        <v>1284922.4400000002</v>
      </c>
      <c r="O48" s="27">
        <f t="shared" si="24"/>
        <v>1293254.4239999999</v>
      </c>
      <c r="P48" s="27">
        <f t="shared" si="25"/>
        <v>1301622.048</v>
      </c>
      <c r="Q48" s="27">
        <f t="shared" si="26"/>
        <v>1310023.2599999998</v>
      </c>
      <c r="R48" s="28">
        <f t="shared" si="27"/>
        <v>1318460.976</v>
      </c>
    </row>
    <row r="49" spans="4:18" ht="11.25" customHeight="1">
      <c r="D49" s="18">
        <v>1300000</v>
      </c>
      <c r="E49" s="26">
        <f t="shared" si="14"/>
        <v>1312473.591</v>
      </c>
      <c r="F49" s="27">
        <f t="shared" si="15"/>
        <v>1321157.682</v>
      </c>
      <c r="G49" s="27">
        <f t="shared" si="16"/>
        <v>1329879.681</v>
      </c>
      <c r="H49" s="27">
        <f t="shared" si="17"/>
        <v>1338640.056</v>
      </c>
      <c r="I49" s="27">
        <f t="shared" si="18"/>
        <v>1347438.105</v>
      </c>
      <c r="J49" s="27">
        <f t="shared" si="19"/>
        <v>1356274.5300000003</v>
      </c>
      <c r="K49" s="27">
        <f t="shared" si="20"/>
        <v>1365148.5119999999</v>
      </c>
      <c r="L49" s="27">
        <f t="shared" si="21"/>
        <v>1374061.104</v>
      </c>
      <c r="M49" s="27">
        <f t="shared" si="22"/>
        <v>1383011.253</v>
      </c>
      <c r="N49" s="27">
        <f t="shared" si="23"/>
        <v>1391999.31</v>
      </c>
      <c r="O49" s="27">
        <f t="shared" si="24"/>
        <v>1401025.626</v>
      </c>
      <c r="P49" s="27">
        <f t="shared" si="25"/>
        <v>1410090.552</v>
      </c>
      <c r="Q49" s="27">
        <f t="shared" si="26"/>
        <v>1419191.865</v>
      </c>
      <c r="R49" s="28">
        <f t="shared" si="27"/>
        <v>1428332.724</v>
      </c>
    </row>
    <row r="50" spans="4:18" ht="11.25" customHeight="1">
      <c r="D50" s="18">
        <v>1400000</v>
      </c>
      <c r="E50" s="26">
        <f t="shared" si="14"/>
        <v>1413433.098</v>
      </c>
      <c r="F50" s="27">
        <f t="shared" si="15"/>
        <v>1422785.196</v>
      </c>
      <c r="G50" s="27">
        <f t="shared" si="16"/>
        <v>1432178.1180000002</v>
      </c>
      <c r="H50" s="27">
        <f t="shared" si="17"/>
        <v>1441612.368</v>
      </c>
      <c r="I50" s="27">
        <f t="shared" si="18"/>
        <v>1451087.19</v>
      </c>
      <c r="J50" s="27">
        <f t="shared" si="19"/>
        <v>1460603.34</v>
      </c>
      <c r="K50" s="27">
        <f t="shared" si="20"/>
        <v>1470159.936</v>
      </c>
      <c r="L50" s="27">
        <f t="shared" si="21"/>
        <v>1479758.112</v>
      </c>
      <c r="M50" s="27">
        <f t="shared" si="22"/>
        <v>1489396.7340000002</v>
      </c>
      <c r="N50" s="27">
        <f t="shared" si="23"/>
        <v>1499076.1800000002</v>
      </c>
      <c r="O50" s="27">
        <f t="shared" si="24"/>
        <v>1508796.828</v>
      </c>
      <c r="P50" s="27">
        <f t="shared" si="25"/>
        <v>1518559.0559999999</v>
      </c>
      <c r="Q50" s="27">
        <f t="shared" si="26"/>
        <v>1528360.47</v>
      </c>
      <c r="R50" s="28">
        <f t="shared" si="27"/>
        <v>1538204.472</v>
      </c>
    </row>
    <row r="51" spans="4:18" ht="11.25" customHeight="1">
      <c r="D51" s="18">
        <v>1500000</v>
      </c>
      <c r="E51" s="26">
        <f t="shared" si="14"/>
        <v>1514392.605</v>
      </c>
      <c r="F51" s="27">
        <f t="shared" si="15"/>
        <v>1524412.71</v>
      </c>
      <c r="G51" s="27">
        <f t="shared" si="16"/>
        <v>1534476.5550000002</v>
      </c>
      <c r="H51" s="27">
        <f t="shared" si="17"/>
        <v>1544584.6800000002</v>
      </c>
      <c r="I51" s="27">
        <f t="shared" si="18"/>
        <v>1554736.275</v>
      </c>
      <c r="J51" s="27">
        <f t="shared" si="19"/>
        <v>1564932.1500000001</v>
      </c>
      <c r="K51" s="27">
        <f t="shared" si="20"/>
        <v>1575171.3599999999</v>
      </c>
      <c r="L51" s="27">
        <f t="shared" si="21"/>
        <v>1585455.1199999999</v>
      </c>
      <c r="M51" s="27">
        <f t="shared" si="22"/>
        <v>1595782.2149999999</v>
      </c>
      <c r="N51" s="27">
        <f t="shared" si="23"/>
        <v>1606153.05</v>
      </c>
      <c r="O51" s="27">
        <f t="shared" si="24"/>
        <v>1616568.03</v>
      </c>
      <c r="P51" s="27">
        <f t="shared" si="25"/>
        <v>1627027.56</v>
      </c>
      <c r="Q51" s="27">
        <f t="shared" si="26"/>
        <v>1637529.0749999997</v>
      </c>
      <c r="R51" s="28">
        <f t="shared" si="27"/>
        <v>1648076.2200000002</v>
      </c>
    </row>
    <row r="52" spans="4:18" ht="11.25" customHeight="1">
      <c r="D52" s="18">
        <v>1600000</v>
      </c>
      <c r="E52" s="26">
        <f t="shared" si="14"/>
        <v>1615352.112</v>
      </c>
      <c r="F52" s="27">
        <f t="shared" si="15"/>
        <v>1626040.224</v>
      </c>
      <c r="G52" s="27">
        <f t="shared" si="16"/>
        <v>1636774.992</v>
      </c>
      <c r="H52" s="27">
        <f t="shared" si="17"/>
        <v>1647556.992</v>
      </c>
      <c r="I52" s="27">
        <f t="shared" si="18"/>
        <v>1658385.36</v>
      </c>
      <c r="J52" s="27">
        <f t="shared" si="19"/>
        <v>1669260.9600000002</v>
      </c>
      <c r="K52" s="27">
        <f t="shared" si="20"/>
        <v>1680182.784</v>
      </c>
      <c r="L52" s="27">
        <f t="shared" si="21"/>
        <v>1691152.1279999998</v>
      </c>
      <c r="M52" s="27">
        <f t="shared" si="22"/>
        <v>1702167.696</v>
      </c>
      <c r="N52" s="27">
        <f t="shared" si="23"/>
        <v>1713229.92</v>
      </c>
      <c r="O52" s="27">
        <f t="shared" si="24"/>
        <v>1724339.2319999998</v>
      </c>
      <c r="P52" s="27">
        <f t="shared" si="25"/>
        <v>1735496.064</v>
      </c>
      <c r="Q52" s="27">
        <f t="shared" si="26"/>
        <v>1746697.68</v>
      </c>
      <c r="R52" s="28">
        <f t="shared" si="27"/>
        <v>1757947.968</v>
      </c>
    </row>
    <row r="53" spans="4:18" ht="11.25" customHeight="1">
      <c r="D53" s="18">
        <v>1700000</v>
      </c>
      <c r="E53" s="26">
        <f t="shared" si="14"/>
        <v>1716311.619</v>
      </c>
      <c r="F53" s="27">
        <f t="shared" si="15"/>
        <v>1727667.738</v>
      </c>
      <c r="G53" s="27">
        <f t="shared" si="16"/>
        <v>1739073.429</v>
      </c>
      <c r="H53" s="27">
        <f t="shared" si="17"/>
        <v>1750529.304</v>
      </c>
      <c r="I53" s="27">
        <f t="shared" si="18"/>
        <v>1762034.4449999998</v>
      </c>
      <c r="J53" s="27">
        <f t="shared" si="19"/>
        <v>1773589.7700000003</v>
      </c>
      <c r="K53" s="27">
        <f t="shared" si="20"/>
        <v>1785194.2079999999</v>
      </c>
      <c r="L53" s="27">
        <f t="shared" si="21"/>
        <v>1796849.136</v>
      </c>
      <c r="M53" s="27">
        <f t="shared" si="22"/>
        <v>1808553.177</v>
      </c>
      <c r="N53" s="27">
        <f t="shared" si="23"/>
        <v>1820306.79</v>
      </c>
      <c r="O53" s="27">
        <f t="shared" si="24"/>
        <v>1832110.4340000001</v>
      </c>
      <c r="P53" s="27">
        <f t="shared" si="25"/>
        <v>1843964.568</v>
      </c>
      <c r="Q53" s="27">
        <f t="shared" si="26"/>
        <v>1855866.285</v>
      </c>
      <c r="R53" s="28">
        <f t="shared" si="27"/>
        <v>1867819.716</v>
      </c>
    </row>
    <row r="54" spans="4:18" ht="11.25" customHeight="1">
      <c r="D54" s="18">
        <v>1800000</v>
      </c>
      <c r="E54" s="26">
        <f t="shared" si="14"/>
        <v>1817271.126</v>
      </c>
      <c r="F54" s="27">
        <f t="shared" si="15"/>
        <v>1829295.2519999999</v>
      </c>
      <c r="G54" s="27">
        <f t="shared" si="16"/>
        <v>1841371.866</v>
      </c>
      <c r="H54" s="27">
        <f t="shared" si="17"/>
        <v>1853501.6160000002</v>
      </c>
      <c r="I54" s="27">
        <f t="shared" si="18"/>
        <v>1865683.53</v>
      </c>
      <c r="J54" s="27">
        <f t="shared" si="19"/>
        <v>1877918.5800000003</v>
      </c>
      <c r="K54" s="27">
        <f t="shared" si="20"/>
        <v>1890205.632</v>
      </c>
      <c r="L54" s="27">
        <f t="shared" si="21"/>
        <v>1902546.144</v>
      </c>
      <c r="M54" s="27">
        <f t="shared" si="22"/>
        <v>1914938.658</v>
      </c>
      <c r="N54" s="27">
        <f t="shared" si="23"/>
        <v>1927383.66</v>
      </c>
      <c r="O54" s="27">
        <f t="shared" si="24"/>
        <v>1939881.636</v>
      </c>
      <c r="P54" s="27">
        <f t="shared" si="25"/>
        <v>1952433.072</v>
      </c>
      <c r="Q54" s="27">
        <f t="shared" si="26"/>
        <v>1965034.89</v>
      </c>
      <c r="R54" s="28">
        <f t="shared" si="27"/>
        <v>1977691.464</v>
      </c>
    </row>
    <row r="55" spans="4:18" ht="11.25" customHeight="1">
      <c r="D55" s="18">
        <v>1900000</v>
      </c>
      <c r="E55" s="26">
        <f t="shared" si="14"/>
        <v>1918230.633</v>
      </c>
      <c r="F55" s="27">
        <f t="shared" si="15"/>
        <v>1930922.7659999998</v>
      </c>
      <c r="G55" s="27">
        <f t="shared" si="16"/>
        <v>1943670.303</v>
      </c>
      <c r="H55" s="27">
        <f t="shared" si="17"/>
        <v>1956473.928</v>
      </c>
      <c r="I55" s="27">
        <f t="shared" si="18"/>
        <v>1969332.615</v>
      </c>
      <c r="J55" s="27">
        <f t="shared" si="19"/>
        <v>1982247.3900000001</v>
      </c>
      <c r="K55" s="27">
        <f t="shared" si="20"/>
        <v>1995217.0559999999</v>
      </c>
      <c r="L55" s="27">
        <f t="shared" si="21"/>
        <v>2008243.152</v>
      </c>
      <c r="M55" s="27">
        <f t="shared" si="22"/>
        <v>2021324.139</v>
      </c>
      <c r="N55" s="27">
        <f t="shared" si="23"/>
        <v>2034460.5300000003</v>
      </c>
      <c r="O55" s="27">
        <f t="shared" si="24"/>
        <v>2047652.838</v>
      </c>
      <c r="P55" s="27">
        <f t="shared" si="25"/>
        <v>2060901.576</v>
      </c>
      <c r="Q55" s="27">
        <f t="shared" si="26"/>
        <v>2074203.495</v>
      </c>
      <c r="R55" s="28">
        <f t="shared" si="27"/>
        <v>2087563.2119999998</v>
      </c>
    </row>
    <row r="56" spans="4:18" ht="11.25" customHeight="1">
      <c r="D56" s="18">
        <v>2000000</v>
      </c>
      <c r="E56" s="26">
        <f t="shared" si="14"/>
        <v>2019190.14</v>
      </c>
      <c r="F56" s="27">
        <f t="shared" si="15"/>
        <v>2032550.28</v>
      </c>
      <c r="G56" s="27">
        <f t="shared" si="16"/>
        <v>2045968.7400000002</v>
      </c>
      <c r="H56" s="27">
        <f t="shared" si="17"/>
        <v>2059446.2400000002</v>
      </c>
      <c r="I56" s="27">
        <f t="shared" si="18"/>
        <v>2072981.6999999997</v>
      </c>
      <c r="J56" s="27">
        <f t="shared" si="19"/>
        <v>2086576.2000000002</v>
      </c>
      <c r="K56" s="27">
        <f t="shared" si="20"/>
        <v>2100228.48</v>
      </c>
      <c r="L56" s="27">
        <f t="shared" si="21"/>
        <v>2113940.16</v>
      </c>
      <c r="M56" s="27">
        <f t="shared" si="22"/>
        <v>2127709.62</v>
      </c>
      <c r="N56" s="27">
        <f t="shared" si="23"/>
        <v>2141537.4</v>
      </c>
      <c r="O56" s="27">
        <f t="shared" si="24"/>
        <v>2155424.04</v>
      </c>
      <c r="P56" s="27">
        <f t="shared" si="25"/>
        <v>2169370.0799999996</v>
      </c>
      <c r="Q56" s="27">
        <f t="shared" si="26"/>
        <v>2183372.1</v>
      </c>
      <c r="R56" s="28">
        <f t="shared" si="27"/>
        <v>2197434.96</v>
      </c>
    </row>
    <row r="57" spans="4:18" ht="11.25" customHeight="1">
      <c r="D57" s="18">
        <v>2100000</v>
      </c>
      <c r="E57" s="26">
        <f t="shared" si="14"/>
        <v>2120149.6470000003</v>
      </c>
      <c r="F57" s="27">
        <f t="shared" si="15"/>
        <v>2134177.794</v>
      </c>
      <c r="G57" s="27">
        <f t="shared" si="16"/>
        <v>2148267.177</v>
      </c>
      <c r="H57" s="27">
        <f t="shared" si="17"/>
        <v>2162418.552</v>
      </c>
      <c r="I57" s="27">
        <f t="shared" si="18"/>
        <v>2176630.7849999997</v>
      </c>
      <c r="J57" s="27">
        <f t="shared" si="19"/>
        <v>2190905.0100000002</v>
      </c>
      <c r="K57" s="27">
        <f t="shared" si="20"/>
        <v>2205239.9039999996</v>
      </c>
      <c r="L57" s="27">
        <f t="shared" si="21"/>
        <v>2219637.168</v>
      </c>
      <c r="M57" s="27">
        <f t="shared" si="22"/>
        <v>2234095.101</v>
      </c>
      <c r="N57" s="27">
        <f t="shared" si="23"/>
        <v>2248614.2700000005</v>
      </c>
      <c r="O57" s="27">
        <f t="shared" si="24"/>
        <v>2263195.242</v>
      </c>
      <c r="P57" s="27">
        <f t="shared" si="25"/>
        <v>2277838.584</v>
      </c>
      <c r="Q57" s="27">
        <f t="shared" si="26"/>
        <v>2292540.7049999996</v>
      </c>
      <c r="R57" s="28">
        <f t="shared" si="27"/>
        <v>2307306.708</v>
      </c>
    </row>
    <row r="58" spans="4:18" ht="11.25" customHeight="1">
      <c r="D58" s="18">
        <v>2200000</v>
      </c>
      <c r="E58" s="26">
        <f t="shared" si="14"/>
        <v>2221109.154</v>
      </c>
      <c r="F58" s="27">
        <f t="shared" si="15"/>
        <v>2235805.308</v>
      </c>
      <c r="G58" s="27">
        <f t="shared" si="16"/>
        <v>2250565.614</v>
      </c>
      <c r="H58" s="27">
        <f t="shared" si="17"/>
        <v>2265390.864</v>
      </c>
      <c r="I58" s="27">
        <f t="shared" si="18"/>
        <v>2280279.87</v>
      </c>
      <c r="J58" s="27">
        <f t="shared" si="19"/>
        <v>2295233.8200000003</v>
      </c>
      <c r="K58" s="27">
        <f t="shared" si="20"/>
        <v>2310251.3279999997</v>
      </c>
      <c r="L58" s="27">
        <f t="shared" si="21"/>
        <v>2325334.176</v>
      </c>
      <c r="M58" s="27">
        <f t="shared" si="22"/>
        <v>2340480.582</v>
      </c>
      <c r="N58" s="27">
        <f t="shared" si="23"/>
        <v>2355691.14</v>
      </c>
      <c r="O58" s="27">
        <f t="shared" si="24"/>
        <v>2370966.444</v>
      </c>
      <c r="P58" s="27">
        <f t="shared" si="25"/>
        <v>2386307.088</v>
      </c>
      <c r="Q58" s="27">
        <f t="shared" si="26"/>
        <v>2401709.31</v>
      </c>
      <c r="R58" s="28">
        <f t="shared" si="27"/>
        <v>2417178.4560000002</v>
      </c>
    </row>
    <row r="59" spans="4:18" ht="11.25" customHeight="1">
      <c r="D59" s="18">
        <v>2300000</v>
      </c>
      <c r="E59" s="26">
        <f t="shared" si="14"/>
        <v>2322068.6610000003</v>
      </c>
      <c r="F59" s="27">
        <f t="shared" si="15"/>
        <v>2337432.822</v>
      </c>
      <c r="G59" s="27">
        <f t="shared" si="16"/>
        <v>2352864.051</v>
      </c>
      <c r="H59" s="27">
        <f t="shared" si="17"/>
        <v>2368363.1760000004</v>
      </c>
      <c r="I59" s="27">
        <f t="shared" si="18"/>
        <v>2383928.955</v>
      </c>
      <c r="J59" s="27">
        <f t="shared" si="19"/>
        <v>2399562.63</v>
      </c>
      <c r="K59" s="27">
        <f t="shared" si="20"/>
        <v>2415262.752</v>
      </c>
      <c r="L59" s="27">
        <f t="shared" si="21"/>
        <v>2431031.184</v>
      </c>
      <c r="M59" s="27">
        <f t="shared" si="22"/>
        <v>2446866.063</v>
      </c>
      <c r="N59" s="27">
        <f t="shared" si="23"/>
        <v>2462768.01</v>
      </c>
      <c r="O59" s="27">
        <f t="shared" si="24"/>
        <v>2478737.646</v>
      </c>
      <c r="P59" s="27">
        <f t="shared" si="25"/>
        <v>2494775.5919999997</v>
      </c>
      <c r="Q59" s="27">
        <f t="shared" si="26"/>
        <v>2510877.915</v>
      </c>
      <c r="R59" s="28">
        <f t="shared" si="27"/>
        <v>2527050.2040000004</v>
      </c>
    </row>
    <row r="60" spans="4:18" ht="11.25" customHeight="1">
      <c r="D60" s="18">
        <v>2400000</v>
      </c>
      <c r="E60" s="26">
        <f t="shared" si="14"/>
        <v>2423028.168</v>
      </c>
      <c r="F60" s="27">
        <f t="shared" si="15"/>
        <v>2439060.336</v>
      </c>
      <c r="G60" s="27">
        <f t="shared" si="16"/>
        <v>2455162.488</v>
      </c>
      <c r="H60" s="27">
        <f t="shared" si="17"/>
        <v>2471335.488</v>
      </c>
      <c r="I60" s="27">
        <f t="shared" si="18"/>
        <v>2487578.0399999996</v>
      </c>
      <c r="J60" s="27">
        <f t="shared" si="19"/>
        <v>2503891.44</v>
      </c>
      <c r="K60" s="27">
        <f t="shared" si="20"/>
        <v>2520274.176</v>
      </c>
      <c r="L60" s="27">
        <f t="shared" si="21"/>
        <v>2536728.192</v>
      </c>
      <c r="M60" s="27">
        <f t="shared" si="22"/>
        <v>2553251.5439999998</v>
      </c>
      <c r="N60" s="27">
        <f t="shared" si="23"/>
        <v>2569844.8800000004</v>
      </c>
      <c r="O60" s="27">
        <f t="shared" si="24"/>
        <v>2586508.8479999998</v>
      </c>
      <c r="P60" s="27">
        <f t="shared" si="25"/>
        <v>2603244.096</v>
      </c>
      <c r="Q60" s="27">
        <f t="shared" si="26"/>
        <v>2620046.5199999996</v>
      </c>
      <c r="R60" s="28">
        <f t="shared" si="27"/>
        <v>2636921.952</v>
      </c>
    </row>
    <row r="61" spans="4:18" ht="11.25" customHeight="1">
      <c r="D61" s="18">
        <v>2500000</v>
      </c>
      <c r="E61" s="26">
        <f t="shared" si="14"/>
        <v>2523987.6750000003</v>
      </c>
      <c r="F61" s="27">
        <f t="shared" si="15"/>
        <v>2540687.85</v>
      </c>
      <c r="G61" s="27">
        <f t="shared" si="16"/>
        <v>2557460.9250000003</v>
      </c>
      <c r="H61" s="27">
        <f t="shared" si="17"/>
        <v>2574307.8000000003</v>
      </c>
      <c r="I61" s="27">
        <f t="shared" si="18"/>
        <v>2591227.125</v>
      </c>
      <c r="J61" s="27">
        <f t="shared" si="19"/>
        <v>2608220.25</v>
      </c>
      <c r="K61" s="27">
        <f t="shared" si="20"/>
        <v>2625285.5999999996</v>
      </c>
      <c r="L61" s="27">
        <f t="shared" si="21"/>
        <v>2642425.1999999997</v>
      </c>
      <c r="M61" s="27">
        <f t="shared" si="22"/>
        <v>2659637.025</v>
      </c>
      <c r="N61" s="27">
        <f t="shared" si="23"/>
        <v>2676921.75</v>
      </c>
      <c r="O61" s="27">
        <f t="shared" si="24"/>
        <v>2694280.0500000003</v>
      </c>
      <c r="P61" s="27">
        <f t="shared" si="25"/>
        <v>2711712.5999999996</v>
      </c>
      <c r="Q61" s="27">
        <f t="shared" si="26"/>
        <v>2729215.125</v>
      </c>
      <c r="R61" s="28">
        <f t="shared" si="27"/>
        <v>2746793.7</v>
      </c>
    </row>
    <row r="62" spans="4:18" ht="11.25" customHeight="1">
      <c r="D62" s="18">
        <v>2600000</v>
      </c>
      <c r="E62" s="26">
        <f t="shared" si="14"/>
        <v>2624947.182</v>
      </c>
      <c r="F62" s="27">
        <f t="shared" si="15"/>
        <v>2642315.364</v>
      </c>
      <c r="G62" s="27">
        <f t="shared" si="16"/>
        <v>2659759.362</v>
      </c>
      <c r="H62" s="27">
        <f t="shared" si="17"/>
        <v>2677280.112</v>
      </c>
      <c r="I62" s="27">
        <f t="shared" si="18"/>
        <v>2694876.21</v>
      </c>
      <c r="J62" s="27">
        <f t="shared" si="19"/>
        <v>2712549.0600000005</v>
      </c>
      <c r="K62" s="27">
        <f t="shared" si="20"/>
        <v>2730297.0239999997</v>
      </c>
      <c r="L62" s="27">
        <f t="shared" si="21"/>
        <v>2748122.208</v>
      </c>
      <c r="M62" s="27">
        <f t="shared" si="22"/>
        <v>2766022.506</v>
      </c>
      <c r="N62" s="27">
        <f t="shared" si="23"/>
        <v>2783998.62</v>
      </c>
      <c r="O62" s="27">
        <f t="shared" si="24"/>
        <v>2802051.252</v>
      </c>
      <c r="P62" s="27">
        <f t="shared" si="25"/>
        <v>2820181.104</v>
      </c>
      <c r="Q62" s="27">
        <f t="shared" si="26"/>
        <v>2838383.73</v>
      </c>
      <c r="R62" s="28">
        <f t="shared" si="27"/>
        <v>2856665.448</v>
      </c>
    </row>
    <row r="63" spans="4:18" ht="11.25" customHeight="1">
      <c r="D63" s="18">
        <v>2700000</v>
      </c>
      <c r="E63" s="26">
        <f t="shared" si="14"/>
        <v>2725906.6890000002</v>
      </c>
      <c r="F63" s="27">
        <f t="shared" si="15"/>
        <v>2743942.878</v>
      </c>
      <c r="G63" s="27">
        <f t="shared" si="16"/>
        <v>2762057.799</v>
      </c>
      <c r="H63" s="27">
        <f t="shared" si="17"/>
        <v>2780252.4239999996</v>
      </c>
      <c r="I63" s="27">
        <f t="shared" si="18"/>
        <v>2798525.295</v>
      </c>
      <c r="J63" s="27">
        <f t="shared" si="19"/>
        <v>2816877.87</v>
      </c>
      <c r="K63" s="27">
        <f t="shared" si="20"/>
        <v>2835308.448</v>
      </c>
      <c r="L63" s="27">
        <f t="shared" si="21"/>
        <v>2853819.216</v>
      </c>
      <c r="M63" s="27">
        <f t="shared" si="22"/>
        <v>2872407.9869999997</v>
      </c>
      <c r="N63" s="27">
        <f t="shared" si="23"/>
        <v>2891075.49</v>
      </c>
      <c r="O63" s="27">
        <f t="shared" si="24"/>
        <v>2909822.454</v>
      </c>
      <c r="P63" s="27">
        <f t="shared" si="25"/>
        <v>2928649.6079999995</v>
      </c>
      <c r="Q63" s="27">
        <f t="shared" si="26"/>
        <v>2947552.3349999995</v>
      </c>
      <c r="R63" s="28">
        <f t="shared" si="27"/>
        <v>2966537.196</v>
      </c>
    </row>
    <row r="64" spans="4:18" ht="11.25" customHeight="1">
      <c r="D64" s="18">
        <v>2800000</v>
      </c>
      <c r="E64" s="26">
        <f t="shared" si="14"/>
        <v>2826866.196</v>
      </c>
      <c r="F64" s="27">
        <f t="shared" si="15"/>
        <v>2845570.392</v>
      </c>
      <c r="G64" s="27">
        <f t="shared" si="16"/>
        <v>2864356.2360000005</v>
      </c>
      <c r="H64" s="27">
        <f t="shared" si="17"/>
        <v>2883224.736</v>
      </c>
      <c r="I64" s="27">
        <f t="shared" si="18"/>
        <v>2902174.38</v>
      </c>
      <c r="J64" s="27">
        <f t="shared" si="19"/>
        <v>2921206.68</v>
      </c>
      <c r="K64" s="27">
        <f t="shared" si="20"/>
        <v>2940319.872</v>
      </c>
      <c r="L64" s="27">
        <f t="shared" si="21"/>
        <v>2959516.224</v>
      </c>
      <c r="M64" s="27">
        <f t="shared" si="22"/>
        <v>2978793.4680000003</v>
      </c>
      <c r="N64" s="27">
        <f t="shared" si="23"/>
        <v>2998152.3600000003</v>
      </c>
      <c r="O64" s="27">
        <f t="shared" si="24"/>
        <v>3017593.656</v>
      </c>
      <c r="P64" s="27">
        <f t="shared" si="25"/>
        <v>3037118.1119999997</v>
      </c>
      <c r="Q64" s="27">
        <f t="shared" si="26"/>
        <v>3056720.94</v>
      </c>
      <c r="R64" s="28">
        <f t="shared" si="27"/>
        <v>3076408.944</v>
      </c>
    </row>
    <row r="65" spans="4:18" ht="11.25" customHeight="1">
      <c r="D65" s="18">
        <v>2900000</v>
      </c>
      <c r="E65" s="26">
        <f t="shared" si="14"/>
        <v>2927825.703</v>
      </c>
      <c r="F65" s="27">
        <f t="shared" si="15"/>
        <v>2947197.906</v>
      </c>
      <c r="G65" s="27">
        <f t="shared" si="16"/>
        <v>2966654.673</v>
      </c>
      <c r="H65" s="27">
        <f t="shared" si="17"/>
        <v>2986197.0480000004</v>
      </c>
      <c r="I65" s="27">
        <f t="shared" si="18"/>
        <v>3005823.4649999994</v>
      </c>
      <c r="J65" s="27">
        <f t="shared" si="19"/>
        <v>3025535.49</v>
      </c>
      <c r="K65" s="27">
        <f t="shared" si="20"/>
        <v>3045331.2959999996</v>
      </c>
      <c r="L65" s="27">
        <f t="shared" si="21"/>
        <v>3065213.232</v>
      </c>
      <c r="M65" s="27">
        <f t="shared" si="22"/>
        <v>3085178.949</v>
      </c>
      <c r="N65" s="27">
        <f t="shared" si="23"/>
        <v>3105229.23</v>
      </c>
      <c r="O65" s="27">
        <f t="shared" si="24"/>
        <v>3125364.858</v>
      </c>
      <c r="P65" s="27">
        <f t="shared" si="25"/>
        <v>3145586.616</v>
      </c>
      <c r="Q65" s="27">
        <f t="shared" si="26"/>
        <v>3165889.545</v>
      </c>
      <c r="R65" s="28">
        <f t="shared" si="27"/>
        <v>3186280.6920000003</v>
      </c>
    </row>
    <row r="66" spans="4:18" ht="11.25" customHeight="1">
      <c r="D66" s="19">
        <v>3000000</v>
      </c>
      <c r="E66" s="29">
        <f t="shared" si="14"/>
        <v>3028785.21</v>
      </c>
      <c r="F66" s="30">
        <f t="shared" si="15"/>
        <v>3048825.42</v>
      </c>
      <c r="G66" s="30">
        <f t="shared" si="16"/>
        <v>3068953.1100000003</v>
      </c>
      <c r="H66" s="30">
        <f t="shared" si="17"/>
        <v>3089169.3600000003</v>
      </c>
      <c r="I66" s="30">
        <f t="shared" si="18"/>
        <v>3109472.55</v>
      </c>
      <c r="J66" s="30">
        <f t="shared" si="19"/>
        <v>3129864.3000000003</v>
      </c>
      <c r="K66" s="30">
        <f t="shared" si="20"/>
        <v>3150342.7199999997</v>
      </c>
      <c r="L66" s="30">
        <f t="shared" si="21"/>
        <v>3170910.2399999998</v>
      </c>
      <c r="M66" s="30">
        <f t="shared" si="22"/>
        <v>3191564.4299999997</v>
      </c>
      <c r="N66" s="30">
        <f t="shared" si="23"/>
        <v>3212306.1</v>
      </c>
      <c r="O66" s="30">
        <f t="shared" si="24"/>
        <v>3233136.06</v>
      </c>
      <c r="P66" s="30">
        <f t="shared" si="25"/>
        <v>3254055.12</v>
      </c>
      <c r="Q66" s="30">
        <f t="shared" si="26"/>
        <v>3275058.1499999994</v>
      </c>
      <c r="R66" s="31">
        <f t="shared" si="27"/>
        <v>3296152.4400000004</v>
      </c>
    </row>
  </sheetData>
  <mergeCells count="2">
    <mergeCell ref="T3:U4"/>
    <mergeCell ref="T5:V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3">
      <selection activeCell="F21" sqref="F21"/>
    </sheetView>
  </sheetViews>
  <sheetFormatPr defaultColWidth="9.00390625" defaultRowHeight="13.5"/>
  <cols>
    <col min="1" max="1" width="4.125" style="1" customWidth="1"/>
    <col min="2" max="2" width="10.875" style="1" customWidth="1"/>
    <col min="3" max="3" width="2.375" style="1" customWidth="1"/>
    <col min="4" max="4" width="8.625" style="2" bestFit="1" customWidth="1"/>
    <col min="5" max="17" width="7.50390625" style="1" bestFit="1" customWidth="1"/>
    <col min="18" max="18" width="7.375" style="1" bestFit="1" customWidth="1"/>
    <col min="19" max="19" width="3.50390625" style="1" customWidth="1"/>
    <col min="20" max="16384" width="9.00390625" style="1" customWidth="1"/>
  </cols>
  <sheetData>
    <row r="1" spans="2:4" ht="12">
      <c r="B1" s="1" t="s">
        <v>29</v>
      </c>
      <c r="D1" s="2" t="s">
        <v>24</v>
      </c>
    </row>
    <row r="2" spans="1:18" ht="12">
      <c r="A2" s="20"/>
      <c r="B2" s="3" t="s">
        <v>16</v>
      </c>
      <c r="D2" s="16"/>
      <c r="E2" s="12" t="s">
        <v>0</v>
      </c>
      <c r="F2" s="10" t="s">
        <v>1</v>
      </c>
      <c r="G2" s="10" t="s">
        <v>18</v>
      </c>
      <c r="H2" s="10" t="s">
        <v>2</v>
      </c>
      <c r="I2" s="10" t="s">
        <v>19</v>
      </c>
      <c r="J2" s="10" t="s">
        <v>4</v>
      </c>
      <c r="K2" s="10" t="s">
        <v>20</v>
      </c>
      <c r="L2" s="10" t="s">
        <v>6</v>
      </c>
      <c r="M2" s="10" t="s">
        <v>21</v>
      </c>
      <c r="N2" s="10" t="s">
        <v>8</v>
      </c>
      <c r="O2" s="10" t="s">
        <v>22</v>
      </c>
      <c r="P2" s="10" t="s">
        <v>10</v>
      </c>
      <c r="Q2" s="10" t="s">
        <v>23</v>
      </c>
      <c r="R2" s="11" t="s">
        <v>12</v>
      </c>
    </row>
    <row r="3" spans="1:21" ht="11.25" customHeight="1">
      <c r="A3" s="21">
        <v>6</v>
      </c>
      <c r="B3" s="41">
        <f>'賦金率'!$C$175</f>
        <v>0.09184277</v>
      </c>
      <c r="D3" s="17">
        <v>100000</v>
      </c>
      <c r="E3" s="13">
        <f aca="true" t="shared" si="0" ref="E3:E32">+D3*$B$3</f>
        <v>9184.277</v>
      </c>
      <c r="F3" s="8">
        <f aca="true" t="shared" si="1" ref="F3:F32">+D3*$B$4</f>
        <v>4622.523</v>
      </c>
      <c r="G3" s="8">
        <f aca="true" t="shared" si="2" ref="G3:G32">+D3*$B$5</f>
        <v>3102.027</v>
      </c>
      <c r="H3" s="8">
        <f aca="true" t="shared" si="3" ref="H3:H32">+D3*$B$6</f>
        <v>2341.8450000000003</v>
      </c>
      <c r="I3" s="8">
        <f aca="true" t="shared" si="4" ref="I3:I32">+D3*$B$7</f>
        <v>1885.79</v>
      </c>
      <c r="J3" s="8">
        <f aca="true" t="shared" si="5" ref="J3:J32">+D3*$B$8</f>
        <v>1581.797</v>
      </c>
      <c r="K3" s="8">
        <f aca="true" t="shared" si="6" ref="K3:K32">+D3*$B$9</f>
        <v>1364.697</v>
      </c>
      <c r="L3" s="8">
        <f aca="true" t="shared" si="7" ref="L3:L32">+D3*$B$10</f>
        <v>1201.906</v>
      </c>
      <c r="M3" s="8">
        <f aca="true" t="shared" si="8" ref="M3:M32">+D3*$B$11</f>
        <v>1075.32</v>
      </c>
      <c r="N3" s="8">
        <f aca="true" t="shared" si="9" ref="N3:N32">+D3*$B$12</f>
        <v>974.078</v>
      </c>
      <c r="O3" s="8">
        <f aca="true" t="shared" si="10" ref="O3:O32">+D3*$B$13</f>
        <v>891.2669999999999</v>
      </c>
      <c r="P3" s="8">
        <f aca="true" t="shared" si="11" ref="P3:P32">+D3*$B$14</f>
        <v>822.2810000000001</v>
      </c>
      <c r="Q3" s="8">
        <f aca="true" t="shared" si="12" ref="Q3:Q32">+D3*$B$15</f>
        <v>763.928</v>
      </c>
      <c r="R3" s="9">
        <f aca="true" t="shared" si="13" ref="R3:R32">+D3*$B$16</f>
        <v>713.9300000000001</v>
      </c>
      <c r="T3" s="467" t="s">
        <v>45</v>
      </c>
      <c r="U3" s="468"/>
    </row>
    <row r="4" spans="1:22" ht="11.25" customHeight="1">
      <c r="A4" s="21">
        <v>12</v>
      </c>
      <c r="B4" s="41">
        <f>'賦金率'!$C$181</f>
        <v>0.04622523</v>
      </c>
      <c r="D4" s="18">
        <v>200000</v>
      </c>
      <c r="E4" s="14">
        <f t="shared" si="0"/>
        <v>18368.554</v>
      </c>
      <c r="F4" s="4">
        <f t="shared" si="1"/>
        <v>9245.046</v>
      </c>
      <c r="G4" s="4">
        <f t="shared" si="2"/>
        <v>6204.054</v>
      </c>
      <c r="H4" s="4">
        <f t="shared" si="3"/>
        <v>4683.6900000000005</v>
      </c>
      <c r="I4" s="4">
        <f t="shared" si="4"/>
        <v>3771.58</v>
      </c>
      <c r="J4" s="4">
        <f t="shared" si="5"/>
        <v>3163.594</v>
      </c>
      <c r="K4" s="4">
        <f t="shared" si="6"/>
        <v>2729.394</v>
      </c>
      <c r="L4" s="4">
        <f t="shared" si="7"/>
        <v>2403.812</v>
      </c>
      <c r="M4" s="4">
        <f t="shared" si="8"/>
        <v>2150.64</v>
      </c>
      <c r="N4" s="4">
        <f t="shared" si="9"/>
        <v>1948.156</v>
      </c>
      <c r="O4" s="4">
        <f t="shared" si="10"/>
        <v>1782.5339999999999</v>
      </c>
      <c r="P4" s="4">
        <f t="shared" si="11"/>
        <v>1644.5620000000001</v>
      </c>
      <c r="Q4" s="4">
        <f t="shared" si="12"/>
        <v>1527.856</v>
      </c>
      <c r="R4" s="5">
        <f t="shared" si="13"/>
        <v>1427.8600000000001</v>
      </c>
      <c r="T4" s="468"/>
      <c r="U4" s="468"/>
      <c r="V4" s="1" t="s">
        <v>46</v>
      </c>
    </row>
    <row r="5" spans="1:22" ht="11.25" customHeight="1">
      <c r="A5" s="21">
        <v>18</v>
      </c>
      <c r="B5" s="41">
        <f>'賦金率'!$C$187</f>
        <v>0.03102027</v>
      </c>
      <c r="D5" s="18">
        <v>300000</v>
      </c>
      <c r="E5" s="14">
        <f t="shared" si="0"/>
        <v>27552.831000000002</v>
      </c>
      <c r="F5" s="4">
        <f t="shared" si="1"/>
        <v>13867.569</v>
      </c>
      <c r="G5" s="4">
        <f t="shared" si="2"/>
        <v>9306.081</v>
      </c>
      <c r="H5" s="4">
        <f t="shared" si="3"/>
        <v>7025.535</v>
      </c>
      <c r="I5" s="4">
        <f t="shared" si="4"/>
        <v>5657.37</v>
      </c>
      <c r="J5" s="4">
        <f t="shared" si="5"/>
        <v>4745.3910000000005</v>
      </c>
      <c r="K5" s="4">
        <f t="shared" si="6"/>
        <v>4094.091</v>
      </c>
      <c r="L5" s="4">
        <f t="shared" si="7"/>
        <v>3605.718</v>
      </c>
      <c r="M5" s="4">
        <f t="shared" si="8"/>
        <v>3225.9599999999996</v>
      </c>
      <c r="N5" s="4">
        <f t="shared" si="9"/>
        <v>2922.234</v>
      </c>
      <c r="O5" s="4">
        <f t="shared" si="10"/>
        <v>2673.801</v>
      </c>
      <c r="P5" s="4">
        <f t="shared" si="11"/>
        <v>2466.8430000000003</v>
      </c>
      <c r="Q5" s="4">
        <f t="shared" si="12"/>
        <v>2291.784</v>
      </c>
      <c r="R5" s="5">
        <f t="shared" si="13"/>
        <v>2141.79</v>
      </c>
      <c r="T5" s="469" t="s">
        <v>48</v>
      </c>
      <c r="U5" s="470"/>
      <c r="V5" s="470"/>
    </row>
    <row r="6" spans="1:22" ht="11.25" customHeight="1">
      <c r="A6" s="21">
        <v>24</v>
      </c>
      <c r="B6" s="41">
        <f>'賦金率'!$C$193</f>
        <v>0.02341845</v>
      </c>
      <c r="D6" s="18">
        <v>400000</v>
      </c>
      <c r="E6" s="14">
        <f t="shared" si="0"/>
        <v>36737.108</v>
      </c>
      <c r="F6" s="4">
        <f t="shared" si="1"/>
        <v>18490.092</v>
      </c>
      <c r="G6" s="4">
        <f t="shared" si="2"/>
        <v>12408.108</v>
      </c>
      <c r="H6" s="4">
        <f t="shared" si="3"/>
        <v>9367.380000000001</v>
      </c>
      <c r="I6" s="4">
        <f t="shared" si="4"/>
        <v>7543.16</v>
      </c>
      <c r="J6" s="4">
        <f t="shared" si="5"/>
        <v>6327.188</v>
      </c>
      <c r="K6" s="4">
        <f t="shared" si="6"/>
        <v>5458.788</v>
      </c>
      <c r="L6" s="4">
        <f t="shared" si="7"/>
        <v>4807.624</v>
      </c>
      <c r="M6" s="4">
        <f t="shared" si="8"/>
        <v>4301.28</v>
      </c>
      <c r="N6" s="4">
        <f t="shared" si="9"/>
        <v>3896.312</v>
      </c>
      <c r="O6" s="4">
        <f t="shared" si="10"/>
        <v>3565.0679999999998</v>
      </c>
      <c r="P6" s="4">
        <f t="shared" si="11"/>
        <v>3289.1240000000003</v>
      </c>
      <c r="Q6" s="4">
        <f t="shared" si="12"/>
        <v>3055.712</v>
      </c>
      <c r="R6" s="5">
        <f t="shared" si="13"/>
        <v>2855.7200000000003</v>
      </c>
      <c r="T6" s="470"/>
      <c r="U6" s="470"/>
      <c r="V6" s="470"/>
    </row>
    <row r="7" spans="1:22" ht="11.25" customHeight="1">
      <c r="A7" s="21">
        <v>30</v>
      </c>
      <c r="B7" s="41">
        <f>'賦金率'!$C$199</f>
        <v>0.0188579</v>
      </c>
      <c r="D7" s="18">
        <v>500000</v>
      </c>
      <c r="E7" s="14">
        <f t="shared" si="0"/>
        <v>45921.385</v>
      </c>
      <c r="F7" s="4">
        <f t="shared" si="1"/>
        <v>23112.614999999998</v>
      </c>
      <c r="G7" s="4">
        <f t="shared" si="2"/>
        <v>15510.135</v>
      </c>
      <c r="H7" s="4">
        <f t="shared" si="3"/>
        <v>11709.225</v>
      </c>
      <c r="I7" s="4">
        <f t="shared" si="4"/>
        <v>9428.95</v>
      </c>
      <c r="J7" s="4">
        <f t="shared" si="5"/>
        <v>7908.985000000001</v>
      </c>
      <c r="K7" s="4">
        <f t="shared" si="6"/>
        <v>6823.485</v>
      </c>
      <c r="L7" s="4">
        <f t="shared" si="7"/>
        <v>6009.53</v>
      </c>
      <c r="M7" s="4">
        <f t="shared" si="8"/>
        <v>5376.599999999999</v>
      </c>
      <c r="N7" s="4">
        <f t="shared" si="9"/>
        <v>4870.389999999999</v>
      </c>
      <c r="O7" s="4">
        <f t="shared" si="10"/>
        <v>4456.335</v>
      </c>
      <c r="P7" s="4">
        <f t="shared" si="11"/>
        <v>4111.405000000001</v>
      </c>
      <c r="Q7" s="4">
        <f t="shared" si="12"/>
        <v>3819.64</v>
      </c>
      <c r="R7" s="5">
        <f t="shared" si="13"/>
        <v>3569.65</v>
      </c>
      <c r="T7" s="470"/>
      <c r="U7" s="470"/>
      <c r="V7" s="470"/>
    </row>
    <row r="8" spans="1:22" ht="11.25" customHeight="1">
      <c r="A8" s="21">
        <v>36</v>
      </c>
      <c r="B8" s="41">
        <f>'賦金率'!$C$205</f>
        <v>0.01581797</v>
      </c>
      <c r="D8" s="18">
        <v>600000</v>
      </c>
      <c r="E8" s="14">
        <f t="shared" si="0"/>
        <v>55105.662000000004</v>
      </c>
      <c r="F8" s="4">
        <f t="shared" si="1"/>
        <v>27735.138</v>
      </c>
      <c r="G8" s="4">
        <f t="shared" si="2"/>
        <v>18612.162</v>
      </c>
      <c r="H8" s="4">
        <f t="shared" si="3"/>
        <v>14051.07</v>
      </c>
      <c r="I8" s="4">
        <f t="shared" si="4"/>
        <v>11314.74</v>
      </c>
      <c r="J8" s="4">
        <f t="shared" si="5"/>
        <v>9490.782000000001</v>
      </c>
      <c r="K8" s="4">
        <f t="shared" si="6"/>
        <v>8188.182</v>
      </c>
      <c r="L8" s="4">
        <f t="shared" si="7"/>
        <v>7211.436</v>
      </c>
      <c r="M8" s="4">
        <f t="shared" si="8"/>
        <v>6451.919999999999</v>
      </c>
      <c r="N8" s="4">
        <f t="shared" si="9"/>
        <v>5844.468</v>
      </c>
      <c r="O8" s="4">
        <f t="shared" si="10"/>
        <v>5347.602</v>
      </c>
      <c r="P8" s="4">
        <f t="shared" si="11"/>
        <v>4933.686000000001</v>
      </c>
      <c r="Q8" s="4">
        <f t="shared" si="12"/>
        <v>4583.568</v>
      </c>
      <c r="R8" s="5">
        <f t="shared" si="13"/>
        <v>4283.58</v>
      </c>
      <c r="T8" s="470"/>
      <c r="U8" s="470"/>
      <c r="V8" s="470"/>
    </row>
    <row r="9" spans="1:20" ht="11.25" customHeight="1">
      <c r="A9" s="21">
        <v>42</v>
      </c>
      <c r="B9" s="41">
        <f>'賦金率'!$C$211</f>
        <v>0.01364697</v>
      </c>
      <c r="D9" s="18">
        <v>700000</v>
      </c>
      <c r="E9" s="14">
        <f t="shared" si="0"/>
        <v>64289.939000000006</v>
      </c>
      <c r="F9" s="4">
        <f t="shared" si="1"/>
        <v>32357.661</v>
      </c>
      <c r="G9" s="4">
        <f t="shared" si="2"/>
        <v>21714.189</v>
      </c>
      <c r="H9" s="4">
        <f t="shared" si="3"/>
        <v>16392.915</v>
      </c>
      <c r="I9" s="4">
        <f t="shared" si="4"/>
        <v>13200.53</v>
      </c>
      <c r="J9" s="4">
        <f t="shared" si="5"/>
        <v>11072.579</v>
      </c>
      <c r="K9" s="4">
        <f t="shared" si="6"/>
        <v>9552.878999999999</v>
      </c>
      <c r="L9" s="4">
        <f t="shared" si="7"/>
        <v>8413.342</v>
      </c>
      <c r="M9" s="4">
        <f t="shared" si="8"/>
        <v>7527.24</v>
      </c>
      <c r="N9" s="4">
        <f t="shared" si="9"/>
        <v>6818.545999999999</v>
      </c>
      <c r="O9" s="4">
        <f t="shared" si="10"/>
        <v>6238.869</v>
      </c>
      <c r="P9" s="4">
        <f t="shared" si="11"/>
        <v>5755.967000000001</v>
      </c>
      <c r="Q9" s="4">
        <f t="shared" si="12"/>
        <v>5347.496</v>
      </c>
      <c r="R9" s="5">
        <f t="shared" si="13"/>
        <v>4997.51</v>
      </c>
      <c r="T9" s="1" t="s">
        <v>50</v>
      </c>
    </row>
    <row r="10" spans="1:20" ht="11.25" customHeight="1">
      <c r="A10" s="21">
        <v>48</v>
      </c>
      <c r="B10" s="41">
        <f>'賦金率'!$C$217</f>
        <v>0.01201906</v>
      </c>
      <c r="D10" s="18">
        <v>800000</v>
      </c>
      <c r="E10" s="14">
        <f t="shared" si="0"/>
        <v>73474.216</v>
      </c>
      <c r="F10" s="4">
        <f t="shared" si="1"/>
        <v>36980.184</v>
      </c>
      <c r="G10" s="4">
        <f t="shared" si="2"/>
        <v>24816.216</v>
      </c>
      <c r="H10" s="4">
        <f t="shared" si="3"/>
        <v>18734.760000000002</v>
      </c>
      <c r="I10" s="4">
        <f t="shared" si="4"/>
        <v>15086.32</v>
      </c>
      <c r="J10" s="4">
        <f t="shared" si="5"/>
        <v>12654.376</v>
      </c>
      <c r="K10" s="4">
        <f t="shared" si="6"/>
        <v>10917.576</v>
      </c>
      <c r="L10" s="4">
        <f t="shared" si="7"/>
        <v>9615.248</v>
      </c>
      <c r="M10" s="4">
        <f t="shared" si="8"/>
        <v>8602.56</v>
      </c>
      <c r="N10" s="4">
        <f t="shared" si="9"/>
        <v>7792.624</v>
      </c>
      <c r="O10" s="4">
        <f t="shared" si="10"/>
        <v>7130.1359999999995</v>
      </c>
      <c r="P10" s="4">
        <f t="shared" si="11"/>
        <v>6578.2480000000005</v>
      </c>
      <c r="Q10" s="4">
        <f t="shared" si="12"/>
        <v>6111.424</v>
      </c>
      <c r="R10" s="5">
        <f t="shared" si="13"/>
        <v>5711.4400000000005</v>
      </c>
      <c r="T10" s="1" t="s">
        <v>51</v>
      </c>
    </row>
    <row r="11" spans="1:18" ht="11.25" customHeight="1">
      <c r="A11" s="21">
        <v>54</v>
      </c>
      <c r="B11" s="41">
        <f>'賦金率'!$C$223</f>
        <v>0.0107532</v>
      </c>
      <c r="D11" s="18">
        <v>900000</v>
      </c>
      <c r="E11" s="14">
        <f t="shared" si="0"/>
        <v>82658.493</v>
      </c>
      <c r="F11" s="4">
        <f t="shared" si="1"/>
        <v>41602.707</v>
      </c>
      <c r="G11" s="4">
        <f t="shared" si="2"/>
        <v>27918.243</v>
      </c>
      <c r="H11" s="4">
        <f t="shared" si="3"/>
        <v>21076.605</v>
      </c>
      <c r="I11" s="4">
        <f t="shared" si="4"/>
        <v>16972.11</v>
      </c>
      <c r="J11" s="4">
        <f t="shared" si="5"/>
        <v>14236.173</v>
      </c>
      <c r="K11" s="4">
        <f t="shared" si="6"/>
        <v>12282.273</v>
      </c>
      <c r="L11" s="4">
        <f t="shared" si="7"/>
        <v>10817.154</v>
      </c>
      <c r="M11" s="4">
        <f t="shared" si="8"/>
        <v>9677.88</v>
      </c>
      <c r="N11" s="4">
        <f t="shared" si="9"/>
        <v>8766.702</v>
      </c>
      <c r="O11" s="4">
        <f t="shared" si="10"/>
        <v>8021.402999999999</v>
      </c>
      <c r="P11" s="4">
        <f t="shared" si="11"/>
        <v>7400.529</v>
      </c>
      <c r="Q11" s="4">
        <f t="shared" si="12"/>
        <v>6875.352</v>
      </c>
      <c r="R11" s="5">
        <f t="shared" si="13"/>
        <v>6425.37</v>
      </c>
    </row>
    <row r="12" spans="1:18" ht="11.25" customHeight="1">
      <c r="A12" s="21">
        <v>60</v>
      </c>
      <c r="B12" s="41">
        <f>'賦金率'!$C$229</f>
        <v>0.00974078</v>
      </c>
      <c r="D12" s="18">
        <v>1000000</v>
      </c>
      <c r="E12" s="14">
        <f t="shared" si="0"/>
        <v>91842.77</v>
      </c>
      <c r="F12" s="4">
        <f t="shared" si="1"/>
        <v>46225.229999999996</v>
      </c>
      <c r="G12" s="4">
        <f t="shared" si="2"/>
        <v>31020.27</v>
      </c>
      <c r="H12" s="4">
        <f t="shared" si="3"/>
        <v>23418.45</v>
      </c>
      <c r="I12" s="4">
        <f t="shared" si="4"/>
        <v>18857.9</v>
      </c>
      <c r="J12" s="4">
        <f t="shared" si="5"/>
        <v>15817.970000000001</v>
      </c>
      <c r="K12" s="4">
        <f t="shared" si="6"/>
        <v>13646.97</v>
      </c>
      <c r="L12" s="4">
        <f t="shared" si="7"/>
        <v>12019.06</v>
      </c>
      <c r="M12" s="4">
        <f t="shared" si="8"/>
        <v>10753.199999999999</v>
      </c>
      <c r="N12" s="4">
        <f t="shared" si="9"/>
        <v>9740.779999999999</v>
      </c>
      <c r="O12" s="4">
        <f t="shared" si="10"/>
        <v>8912.67</v>
      </c>
      <c r="P12" s="4">
        <f t="shared" si="11"/>
        <v>8222.810000000001</v>
      </c>
      <c r="Q12" s="4">
        <f t="shared" si="12"/>
        <v>7639.28</v>
      </c>
      <c r="R12" s="5">
        <f t="shared" si="13"/>
        <v>7139.3</v>
      </c>
    </row>
    <row r="13" spans="1:18" ht="11.25" customHeight="1">
      <c r="A13" s="21">
        <v>66</v>
      </c>
      <c r="B13" s="41">
        <f>'賦金率'!$C$235</f>
        <v>0.00891267</v>
      </c>
      <c r="D13" s="18">
        <v>1100000</v>
      </c>
      <c r="E13" s="14">
        <f t="shared" si="0"/>
        <v>101027.047</v>
      </c>
      <c r="F13" s="4">
        <f t="shared" si="1"/>
        <v>50847.753</v>
      </c>
      <c r="G13" s="4">
        <f t="shared" si="2"/>
        <v>34122.297</v>
      </c>
      <c r="H13" s="4">
        <f t="shared" si="3"/>
        <v>25760.295000000002</v>
      </c>
      <c r="I13" s="4">
        <f t="shared" si="4"/>
        <v>20743.69</v>
      </c>
      <c r="J13" s="4">
        <f t="shared" si="5"/>
        <v>17399.767</v>
      </c>
      <c r="K13" s="4">
        <f t="shared" si="6"/>
        <v>15011.667</v>
      </c>
      <c r="L13" s="4">
        <f t="shared" si="7"/>
        <v>13220.966</v>
      </c>
      <c r="M13" s="4">
        <f t="shared" si="8"/>
        <v>11828.519999999999</v>
      </c>
      <c r="N13" s="4">
        <f t="shared" si="9"/>
        <v>10714.857999999998</v>
      </c>
      <c r="O13" s="4">
        <f t="shared" si="10"/>
        <v>9803.937</v>
      </c>
      <c r="P13" s="4">
        <f t="shared" si="11"/>
        <v>9045.091</v>
      </c>
      <c r="Q13" s="4">
        <f t="shared" si="12"/>
        <v>8403.208</v>
      </c>
      <c r="R13" s="5">
        <f t="shared" si="13"/>
        <v>7853.2300000000005</v>
      </c>
    </row>
    <row r="14" spans="1:18" ht="11.25" customHeight="1">
      <c r="A14" s="21">
        <v>72</v>
      </c>
      <c r="B14" s="41">
        <f>'賦金率'!$C$241</f>
        <v>0.00822281</v>
      </c>
      <c r="D14" s="18">
        <v>1200000</v>
      </c>
      <c r="E14" s="14">
        <f t="shared" si="0"/>
        <v>110211.32400000001</v>
      </c>
      <c r="F14" s="4">
        <f t="shared" si="1"/>
        <v>55470.276</v>
      </c>
      <c r="G14" s="4">
        <f t="shared" si="2"/>
        <v>37224.324</v>
      </c>
      <c r="H14" s="4">
        <f t="shared" si="3"/>
        <v>28102.14</v>
      </c>
      <c r="I14" s="4">
        <f t="shared" si="4"/>
        <v>22629.48</v>
      </c>
      <c r="J14" s="4">
        <f t="shared" si="5"/>
        <v>18981.564000000002</v>
      </c>
      <c r="K14" s="4">
        <f t="shared" si="6"/>
        <v>16376.364</v>
      </c>
      <c r="L14" s="4">
        <f t="shared" si="7"/>
        <v>14422.872</v>
      </c>
      <c r="M14" s="4">
        <f t="shared" si="8"/>
        <v>12903.839999999998</v>
      </c>
      <c r="N14" s="4">
        <f t="shared" si="9"/>
        <v>11688.936</v>
      </c>
      <c r="O14" s="4">
        <f t="shared" si="10"/>
        <v>10695.204</v>
      </c>
      <c r="P14" s="4">
        <f t="shared" si="11"/>
        <v>9867.372000000001</v>
      </c>
      <c r="Q14" s="4">
        <f t="shared" si="12"/>
        <v>9167.136</v>
      </c>
      <c r="R14" s="5">
        <f t="shared" si="13"/>
        <v>8567.16</v>
      </c>
    </row>
    <row r="15" spans="1:18" ht="11.25" customHeight="1">
      <c r="A15" s="21">
        <v>78</v>
      </c>
      <c r="B15" s="41">
        <f>'賦金率'!$C$247</f>
        <v>0.00763928</v>
      </c>
      <c r="D15" s="18">
        <v>1300000</v>
      </c>
      <c r="E15" s="14">
        <f t="shared" si="0"/>
        <v>119395.60100000001</v>
      </c>
      <c r="F15" s="4">
        <f t="shared" si="1"/>
        <v>60092.799</v>
      </c>
      <c r="G15" s="4">
        <f t="shared" si="2"/>
        <v>40326.351</v>
      </c>
      <c r="H15" s="4">
        <f t="shared" si="3"/>
        <v>30443.985</v>
      </c>
      <c r="I15" s="4">
        <f t="shared" si="4"/>
        <v>24515.27</v>
      </c>
      <c r="J15" s="4">
        <f t="shared" si="5"/>
        <v>20563.361</v>
      </c>
      <c r="K15" s="4">
        <f t="shared" si="6"/>
        <v>17741.060999999998</v>
      </c>
      <c r="L15" s="4">
        <f t="shared" si="7"/>
        <v>15624.778</v>
      </c>
      <c r="M15" s="4">
        <f t="shared" si="8"/>
        <v>13979.16</v>
      </c>
      <c r="N15" s="4">
        <f t="shared" si="9"/>
        <v>12663.014</v>
      </c>
      <c r="O15" s="4">
        <f t="shared" si="10"/>
        <v>11586.471</v>
      </c>
      <c r="P15" s="4">
        <f t="shared" si="11"/>
        <v>10689.653</v>
      </c>
      <c r="Q15" s="4">
        <f t="shared" si="12"/>
        <v>9931.064</v>
      </c>
      <c r="R15" s="5">
        <f t="shared" si="13"/>
        <v>9281.09</v>
      </c>
    </row>
    <row r="16" spans="1:18" ht="11.25" customHeight="1">
      <c r="A16" s="22">
        <v>84</v>
      </c>
      <c r="B16" s="42">
        <f>'賦金率'!$C$253</f>
        <v>0.0071393</v>
      </c>
      <c r="D16" s="18">
        <v>1400000</v>
      </c>
      <c r="E16" s="14">
        <f t="shared" si="0"/>
        <v>128579.87800000001</v>
      </c>
      <c r="F16" s="4">
        <f t="shared" si="1"/>
        <v>64715.322</v>
      </c>
      <c r="G16" s="4">
        <f t="shared" si="2"/>
        <v>43428.378</v>
      </c>
      <c r="H16" s="4">
        <f t="shared" si="3"/>
        <v>32785.83</v>
      </c>
      <c r="I16" s="4">
        <f t="shared" si="4"/>
        <v>26401.06</v>
      </c>
      <c r="J16" s="4">
        <f t="shared" si="5"/>
        <v>22145.158</v>
      </c>
      <c r="K16" s="4">
        <f t="shared" si="6"/>
        <v>19105.757999999998</v>
      </c>
      <c r="L16" s="4">
        <f t="shared" si="7"/>
        <v>16826.684</v>
      </c>
      <c r="M16" s="4">
        <f t="shared" si="8"/>
        <v>15054.48</v>
      </c>
      <c r="N16" s="4">
        <f t="shared" si="9"/>
        <v>13637.091999999999</v>
      </c>
      <c r="O16" s="4">
        <f t="shared" si="10"/>
        <v>12477.738</v>
      </c>
      <c r="P16" s="4">
        <f t="shared" si="11"/>
        <v>11511.934000000001</v>
      </c>
      <c r="Q16" s="4">
        <f t="shared" si="12"/>
        <v>10694.992</v>
      </c>
      <c r="R16" s="5">
        <f t="shared" si="13"/>
        <v>9995.02</v>
      </c>
    </row>
    <row r="17" spans="4:18" ht="11.25" customHeight="1">
      <c r="D17" s="18">
        <v>1500000</v>
      </c>
      <c r="E17" s="14">
        <f t="shared" si="0"/>
        <v>137764.155</v>
      </c>
      <c r="F17" s="4">
        <f t="shared" si="1"/>
        <v>69337.845</v>
      </c>
      <c r="G17" s="4">
        <f t="shared" si="2"/>
        <v>46530.405</v>
      </c>
      <c r="H17" s="4">
        <f t="shared" si="3"/>
        <v>35127.675</v>
      </c>
      <c r="I17" s="4">
        <f t="shared" si="4"/>
        <v>28286.850000000002</v>
      </c>
      <c r="J17" s="4">
        <f t="shared" si="5"/>
        <v>23726.955</v>
      </c>
      <c r="K17" s="4">
        <f t="shared" si="6"/>
        <v>20470.454999999998</v>
      </c>
      <c r="L17" s="4">
        <f t="shared" si="7"/>
        <v>18028.59</v>
      </c>
      <c r="M17" s="4">
        <f t="shared" si="8"/>
        <v>16129.8</v>
      </c>
      <c r="N17" s="4">
        <f t="shared" si="9"/>
        <v>14611.169999999998</v>
      </c>
      <c r="O17" s="4">
        <f t="shared" si="10"/>
        <v>13369.005</v>
      </c>
      <c r="P17" s="4">
        <f t="shared" si="11"/>
        <v>12334.215</v>
      </c>
      <c r="Q17" s="4">
        <f t="shared" si="12"/>
        <v>11458.92</v>
      </c>
      <c r="R17" s="5">
        <f t="shared" si="13"/>
        <v>10708.95</v>
      </c>
    </row>
    <row r="18" spans="4:18" ht="11.25" customHeight="1">
      <c r="D18" s="18">
        <v>1600000</v>
      </c>
      <c r="E18" s="14">
        <f t="shared" si="0"/>
        <v>146948.432</v>
      </c>
      <c r="F18" s="4">
        <f t="shared" si="1"/>
        <v>73960.368</v>
      </c>
      <c r="G18" s="4">
        <f t="shared" si="2"/>
        <v>49632.432</v>
      </c>
      <c r="H18" s="4">
        <f t="shared" si="3"/>
        <v>37469.520000000004</v>
      </c>
      <c r="I18" s="4">
        <f t="shared" si="4"/>
        <v>30172.64</v>
      </c>
      <c r="J18" s="4">
        <f t="shared" si="5"/>
        <v>25308.752</v>
      </c>
      <c r="K18" s="4">
        <f t="shared" si="6"/>
        <v>21835.152</v>
      </c>
      <c r="L18" s="4">
        <f t="shared" si="7"/>
        <v>19230.496</v>
      </c>
      <c r="M18" s="4">
        <f t="shared" si="8"/>
        <v>17205.12</v>
      </c>
      <c r="N18" s="4">
        <f t="shared" si="9"/>
        <v>15585.248</v>
      </c>
      <c r="O18" s="4">
        <f t="shared" si="10"/>
        <v>14260.271999999999</v>
      </c>
      <c r="P18" s="4">
        <f t="shared" si="11"/>
        <v>13156.496000000001</v>
      </c>
      <c r="Q18" s="4">
        <f t="shared" si="12"/>
        <v>12222.848</v>
      </c>
      <c r="R18" s="5">
        <f t="shared" si="13"/>
        <v>11422.880000000001</v>
      </c>
    </row>
    <row r="19" spans="4:18" ht="11.25" customHeight="1">
      <c r="D19" s="18">
        <v>1700000</v>
      </c>
      <c r="E19" s="14">
        <f t="shared" si="0"/>
        <v>156132.709</v>
      </c>
      <c r="F19" s="4">
        <f t="shared" si="1"/>
        <v>78582.891</v>
      </c>
      <c r="G19" s="4">
        <f t="shared" si="2"/>
        <v>52734.458999999995</v>
      </c>
      <c r="H19" s="4">
        <f t="shared" si="3"/>
        <v>39811.365</v>
      </c>
      <c r="I19" s="4">
        <f t="shared" si="4"/>
        <v>32058.43</v>
      </c>
      <c r="J19" s="4">
        <f t="shared" si="5"/>
        <v>26890.549000000003</v>
      </c>
      <c r="K19" s="4">
        <f t="shared" si="6"/>
        <v>23199.849</v>
      </c>
      <c r="L19" s="4">
        <f t="shared" si="7"/>
        <v>20432.402</v>
      </c>
      <c r="M19" s="4">
        <f t="shared" si="8"/>
        <v>18280.44</v>
      </c>
      <c r="N19" s="4">
        <f t="shared" si="9"/>
        <v>16559.325999999997</v>
      </c>
      <c r="O19" s="4">
        <f t="shared" si="10"/>
        <v>15151.538999999999</v>
      </c>
      <c r="P19" s="4">
        <f t="shared" si="11"/>
        <v>13978.777</v>
      </c>
      <c r="Q19" s="4">
        <f t="shared" si="12"/>
        <v>12986.776</v>
      </c>
      <c r="R19" s="5">
        <f t="shared" si="13"/>
        <v>12136.810000000001</v>
      </c>
    </row>
    <row r="20" spans="4:18" ht="11.25" customHeight="1">
      <c r="D20" s="18">
        <v>1800000</v>
      </c>
      <c r="E20" s="14">
        <f t="shared" si="0"/>
        <v>165316.986</v>
      </c>
      <c r="F20" s="4">
        <f t="shared" si="1"/>
        <v>83205.414</v>
      </c>
      <c r="G20" s="4">
        <f t="shared" si="2"/>
        <v>55836.486</v>
      </c>
      <c r="H20" s="4">
        <f t="shared" si="3"/>
        <v>42153.21</v>
      </c>
      <c r="I20" s="4">
        <f t="shared" si="4"/>
        <v>33944.22</v>
      </c>
      <c r="J20" s="4">
        <f t="shared" si="5"/>
        <v>28472.346</v>
      </c>
      <c r="K20" s="4">
        <f t="shared" si="6"/>
        <v>24564.546</v>
      </c>
      <c r="L20" s="4">
        <f t="shared" si="7"/>
        <v>21634.308</v>
      </c>
      <c r="M20" s="4">
        <f t="shared" si="8"/>
        <v>19355.76</v>
      </c>
      <c r="N20" s="4">
        <f t="shared" si="9"/>
        <v>17533.404</v>
      </c>
      <c r="O20" s="4">
        <f t="shared" si="10"/>
        <v>16042.805999999999</v>
      </c>
      <c r="P20" s="4">
        <f t="shared" si="11"/>
        <v>14801.058</v>
      </c>
      <c r="Q20" s="4">
        <f t="shared" si="12"/>
        <v>13750.704</v>
      </c>
      <c r="R20" s="5">
        <f t="shared" si="13"/>
        <v>12850.74</v>
      </c>
    </row>
    <row r="21" spans="4:18" ht="11.25" customHeight="1">
      <c r="D21" s="18">
        <v>1900000</v>
      </c>
      <c r="E21" s="14">
        <f t="shared" si="0"/>
        <v>174501.263</v>
      </c>
      <c r="F21" s="4">
        <f t="shared" si="1"/>
        <v>87827.937</v>
      </c>
      <c r="G21" s="4">
        <f t="shared" si="2"/>
        <v>58938.513</v>
      </c>
      <c r="H21" s="4">
        <f t="shared" si="3"/>
        <v>44495.055</v>
      </c>
      <c r="I21" s="4">
        <f t="shared" si="4"/>
        <v>35830.01</v>
      </c>
      <c r="J21" s="4">
        <f t="shared" si="5"/>
        <v>30054.143</v>
      </c>
      <c r="K21" s="4">
        <f t="shared" si="6"/>
        <v>25929.243</v>
      </c>
      <c r="L21" s="4">
        <f t="shared" si="7"/>
        <v>22836.214</v>
      </c>
      <c r="M21" s="4">
        <f t="shared" si="8"/>
        <v>20431.079999999998</v>
      </c>
      <c r="N21" s="4">
        <f t="shared" si="9"/>
        <v>18507.482</v>
      </c>
      <c r="O21" s="4">
        <f t="shared" si="10"/>
        <v>16934.073</v>
      </c>
      <c r="P21" s="4">
        <f t="shared" si="11"/>
        <v>15623.339000000002</v>
      </c>
      <c r="Q21" s="4">
        <f t="shared" si="12"/>
        <v>14514.632</v>
      </c>
      <c r="R21" s="5">
        <f t="shared" si="13"/>
        <v>13564.67</v>
      </c>
    </row>
    <row r="22" spans="4:18" ht="11.25" customHeight="1">
      <c r="D22" s="18">
        <v>2000000</v>
      </c>
      <c r="E22" s="14">
        <f t="shared" si="0"/>
        <v>183685.54</v>
      </c>
      <c r="F22" s="4">
        <f t="shared" si="1"/>
        <v>92450.45999999999</v>
      </c>
      <c r="G22" s="4">
        <f t="shared" si="2"/>
        <v>62040.54</v>
      </c>
      <c r="H22" s="4">
        <f t="shared" si="3"/>
        <v>46836.9</v>
      </c>
      <c r="I22" s="4">
        <f t="shared" si="4"/>
        <v>37715.8</v>
      </c>
      <c r="J22" s="4">
        <f t="shared" si="5"/>
        <v>31635.940000000002</v>
      </c>
      <c r="K22" s="4">
        <f t="shared" si="6"/>
        <v>27293.94</v>
      </c>
      <c r="L22" s="4">
        <f t="shared" si="7"/>
        <v>24038.12</v>
      </c>
      <c r="M22" s="4">
        <f t="shared" si="8"/>
        <v>21506.399999999998</v>
      </c>
      <c r="N22" s="4">
        <f t="shared" si="9"/>
        <v>19481.559999999998</v>
      </c>
      <c r="O22" s="4">
        <f t="shared" si="10"/>
        <v>17825.34</v>
      </c>
      <c r="P22" s="4">
        <f t="shared" si="11"/>
        <v>16445.620000000003</v>
      </c>
      <c r="Q22" s="4">
        <f t="shared" si="12"/>
        <v>15278.56</v>
      </c>
      <c r="R22" s="5">
        <f t="shared" si="13"/>
        <v>14278.6</v>
      </c>
    </row>
    <row r="23" spans="4:18" ht="11.25" customHeight="1">
      <c r="D23" s="18">
        <v>2100000</v>
      </c>
      <c r="E23" s="14">
        <f t="shared" si="0"/>
        <v>192869.817</v>
      </c>
      <c r="F23" s="4">
        <f t="shared" si="1"/>
        <v>97072.983</v>
      </c>
      <c r="G23" s="4">
        <f t="shared" si="2"/>
        <v>65142.566999999995</v>
      </c>
      <c r="H23" s="4">
        <f t="shared" si="3"/>
        <v>49178.745</v>
      </c>
      <c r="I23" s="4">
        <f t="shared" si="4"/>
        <v>39601.590000000004</v>
      </c>
      <c r="J23" s="4">
        <f t="shared" si="5"/>
        <v>33217.737</v>
      </c>
      <c r="K23" s="4">
        <f t="shared" si="6"/>
        <v>28658.637</v>
      </c>
      <c r="L23" s="4">
        <f t="shared" si="7"/>
        <v>25240.025999999998</v>
      </c>
      <c r="M23" s="4">
        <f t="shared" si="8"/>
        <v>22581.719999999998</v>
      </c>
      <c r="N23" s="4">
        <f t="shared" si="9"/>
        <v>20455.638</v>
      </c>
      <c r="O23" s="4">
        <f t="shared" si="10"/>
        <v>18716.607</v>
      </c>
      <c r="P23" s="4">
        <f t="shared" si="11"/>
        <v>17267.901</v>
      </c>
      <c r="Q23" s="4">
        <f t="shared" si="12"/>
        <v>16042.488</v>
      </c>
      <c r="R23" s="5">
        <f t="shared" si="13"/>
        <v>14992.53</v>
      </c>
    </row>
    <row r="24" spans="4:18" ht="11.25" customHeight="1">
      <c r="D24" s="18">
        <v>2200000</v>
      </c>
      <c r="E24" s="14">
        <f t="shared" si="0"/>
        <v>202054.094</v>
      </c>
      <c r="F24" s="4">
        <f t="shared" si="1"/>
        <v>101695.506</v>
      </c>
      <c r="G24" s="4">
        <f t="shared" si="2"/>
        <v>68244.594</v>
      </c>
      <c r="H24" s="4">
        <f t="shared" si="3"/>
        <v>51520.590000000004</v>
      </c>
      <c r="I24" s="4">
        <f t="shared" si="4"/>
        <v>41487.38</v>
      </c>
      <c r="J24" s="4">
        <f t="shared" si="5"/>
        <v>34799.534</v>
      </c>
      <c r="K24" s="4">
        <f t="shared" si="6"/>
        <v>30023.334</v>
      </c>
      <c r="L24" s="4">
        <f t="shared" si="7"/>
        <v>26441.932</v>
      </c>
      <c r="M24" s="4">
        <f t="shared" si="8"/>
        <v>23657.039999999997</v>
      </c>
      <c r="N24" s="4">
        <f t="shared" si="9"/>
        <v>21429.715999999997</v>
      </c>
      <c r="O24" s="4">
        <f t="shared" si="10"/>
        <v>19607.874</v>
      </c>
      <c r="P24" s="4">
        <f t="shared" si="11"/>
        <v>18090.182</v>
      </c>
      <c r="Q24" s="4">
        <f t="shared" si="12"/>
        <v>16806.416</v>
      </c>
      <c r="R24" s="5">
        <f t="shared" si="13"/>
        <v>15706.460000000001</v>
      </c>
    </row>
    <row r="25" spans="4:18" ht="11.25" customHeight="1">
      <c r="D25" s="18">
        <v>2300000</v>
      </c>
      <c r="E25" s="14">
        <f t="shared" si="0"/>
        <v>211238.371</v>
      </c>
      <c r="F25" s="4">
        <f t="shared" si="1"/>
        <v>106318.029</v>
      </c>
      <c r="G25" s="4">
        <f t="shared" si="2"/>
        <v>71346.621</v>
      </c>
      <c r="H25" s="4">
        <f t="shared" si="3"/>
        <v>53862.435</v>
      </c>
      <c r="I25" s="4">
        <f t="shared" si="4"/>
        <v>43373.17</v>
      </c>
      <c r="J25" s="4">
        <f t="shared" si="5"/>
        <v>36381.331</v>
      </c>
      <c r="K25" s="4">
        <f t="shared" si="6"/>
        <v>31388.031</v>
      </c>
      <c r="L25" s="4">
        <f t="shared" si="7"/>
        <v>27643.838</v>
      </c>
      <c r="M25" s="4">
        <f t="shared" si="8"/>
        <v>24732.359999999997</v>
      </c>
      <c r="N25" s="4">
        <f t="shared" si="9"/>
        <v>22403.793999999998</v>
      </c>
      <c r="O25" s="4">
        <f t="shared" si="10"/>
        <v>20499.141</v>
      </c>
      <c r="P25" s="4">
        <f t="shared" si="11"/>
        <v>18912.463</v>
      </c>
      <c r="Q25" s="4">
        <f t="shared" si="12"/>
        <v>17570.344</v>
      </c>
      <c r="R25" s="5">
        <f t="shared" si="13"/>
        <v>16420.39</v>
      </c>
    </row>
    <row r="26" spans="4:18" ht="11.25" customHeight="1">
      <c r="D26" s="18">
        <v>2400000</v>
      </c>
      <c r="E26" s="14">
        <f t="shared" si="0"/>
        <v>220422.64800000002</v>
      </c>
      <c r="F26" s="4">
        <f t="shared" si="1"/>
        <v>110940.552</v>
      </c>
      <c r="G26" s="4">
        <f t="shared" si="2"/>
        <v>74448.648</v>
      </c>
      <c r="H26" s="4">
        <f t="shared" si="3"/>
        <v>56204.28</v>
      </c>
      <c r="I26" s="4">
        <f t="shared" si="4"/>
        <v>45258.96</v>
      </c>
      <c r="J26" s="4">
        <f t="shared" si="5"/>
        <v>37963.128000000004</v>
      </c>
      <c r="K26" s="4">
        <f t="shared" si="6"/>
        <v>32752.728</v>
      </c>
      <c r="L26" s="4">
        <f t="shared" si="7"/>
        <v>28845.744</v>
      </c>
      <c r="M26" s="4">
        <f t="shared" si="8"/>
        <v>25807.679999999997</v>
      </c>
      <c r="N26" s="4">
        <f t="shared" si="9"/>
        <v>23377.872</v>
      </c>
      <c r="O26" s="4">
        <f t="shared" si="10"/>
        <v>21390.408</v>
      </c>
      <c r="P26" s="4">
        <f t="shared" si="11"/>
        <v>19734.744000000002</v>
      </c>
      <c r="Q26" s="4">
        <f t="shared" si="12"/>
        <v>18334.272</v>
      </c>
      <c r="R26" s="5">
        <f t="shared" si="13"/>
        <v>17134.32</v>
      </c>
    </row>
    <row r="27" spans="4:18" ht="11.25" customHeight="1">
      <c r="D27" s="18">
        <v>2500000</v>
      </c>
      <c r="E27" s="14">
        <f t="shared" si="0"/>
        <v>229606.92500000002</v>
      </c>
      <c r="F27" s="4">
        <f t="shared" si="1"/>
        <v>115563.075</v>
      </c>
      <c r="G27" s="4">
        <f t="shared" si="2"/>
        <v>77550.675</v>
      </c>
      <c r="H27" s="4">
        <f t="shared" si="3"/>
        <v>58546.125</v>
      </c>
      <c r="I27" s="4">
        <f t="shared" si="4"/>
        <v>47144.75</v>
      </c>
      <c r="J27" s="4">
        <f t="shared" si="5"/>
        <v>39544.925</v>
      </c>
      <c r="K27" s="4">
        <f t="shared" si="6"/>
        <v>34117.424999999996</v>
      </c>
      <c r="L27" s="4">
        <f t="shared" si="7"/>
        <v>30047.649999999998</v>
      </c>
      <c r="M27" s="4">
        <f t="shared" si="8"/>
        <v>26882.999999999996</v>
      </c>
      <c r="N27" s="4">
        <f t="shared" si="9"/>
        <v>24351.949999999997</v>
      </c>
      <c r="O27" s="4">
        <f t="shared" si="10"/>
        <v>22281.675</v>
      </c>
      <c r="P27" s="4">
        <f t="shared" si="11"/>
        <v>20557.025</v>
      </c>
      <c r="Q27" s="4">
        <f t="shared" si="12"/>
        <v>19098.2</v>
      </c>
      <c r="R27" s="5">
        <f t="shared" si="13"/>
        <v>17848.25</v>
      </c>
    </row>
    <row r="28" spans="4:18" ht="11.25" customHeight="1">
      <c r="D28" s="18">
        <v>2600000</v>
      </c>
      <c r="E28" s="14">
        <f t="shared" si="0"/>
        <v>238791.20200000002</v>
      </c>
      <c r="F28" s="4">
        <f t="shared" si="1"/>
        <v>120185.598</v>
      </c>
      <c r="G28" s="4">
        <f t="shared" si="2"/>
        <v>80652.702</v>
      </c>
      <c r="H28" s="4">
        <f t="shared" si="3"/>
        <v>60887.97</v>
      </c>
      <c r="I28" s="4">
        <f t="shared" si="4"/>
        <v>49030.54</v>
      </c>
      <c r="J28" s="4">
        <f t="shared" si="5"/>
        <v>41126.722</v>
      </c>
      <c r="K28" s="4">
        <f t="shared" si="6"/>
        <v>35482.121999999996</v>
      </c>
      <c r="L28" s="4">
        <f t="shared" si="7"/>
        <v>31249.556</v>
      </c>
      <c r="M28" s="4">
        <f t="shared" si="8"/>
        <v>27958.32</v>
      </c>
      <c r="N28" s="4">
        <f t="shared" si="9"/>
        <v>25326.028</v>
      </c>
      <c r="O28" s="4">
        <f t="shared" si="10"/>
        <v>23172.942</v>
      </c>
      <c r="P28" s="4">
        <f t="shared" si="11"/>
        <v>21379.306</v>
      </c>
      <c r="Q28" s="4">
        <f t="shared" si="12"/>
        <v>19862.128</v>
      </c>
      <c r="R28" s="5">
        <f t="shared" si="13"/>
        <v>18562.18</v>
      </c>
    </row>
    <row r="29" spans="4:18" ht="11.25" customHeight="1">
      <c r="D29" s="18">
        <v>2700000</v>
      </c>
      <c r="E29" s="14">
        <f t="shared" si="0"/>
        <v>247975.47900000002</v>
      </c>
      <c r="F29" s="4">
        <f t="shared" si="1"/>
        <v>124808.121</v>
      </c>
      <c r="G29" s="4">
        <f t="shared" si="2"/>
        <v>83754.72899999999</v>
      </c>
      <c r="H29" s="4">
        <f t="shared" si="3"/>
        <v>63229.815</v>
      </c>
      <c r="I29" s="4">
        <f t="shared" si="4"/>
        <v>50916.33</v>
      </c>
      <c r="J29" s="4">
        <f t="shared" si="5"/>
        <v>42708.519</v>
      </c>
      <c r="K29" s="4">
        <f t="shared" si="6"/>
        <v>36846.818999999996</v>
      </c>
      <c r="L29" s="4">
        <f t="shared" si="7"/>
        <v>32451.462</v>
      </c>
      <c r="M29" s="4">
        <f t="shared" si="8"/>
        <v>29033.64</v>
      </c>
      <c r="N29" s="4">
        <f t="shared" si="9"/>
        <v>26300.105999999996</v>
      </c>
      <c r="O29" s="4">
        <f t="shared" si="10"/>
        <v>24064.209</v>
      </c>
      <c r="P29" s="4">
        <f t="shared" si="11"/>
        <v>22201.587000000003</v>
      </c>
      <c r="Q29" s="4">
        <f t="shared" si="12"/>
        <v>20626.056</v>
      </c>
      <c r="R29" s="5">
        <f t="shared" si="13"/>
        <v>19276.11</v>
      </c>
    </row>
    <row r="30" spans="4:18" ht="11.25" customHeight="1">
      <c r="D30" s="18">
        <v>2800000</v>
      </c>
      <c r="E30" s="14">
        <f t="shared" si="0"/>
        <v>257159.75600000002</v>
      </c>
      <c r="F30" s="4">
        <f t="shared" si="1"/>
        <v>129430.644</v>
      </c>
      <c r="G30" s="4">
        <f t="shared" si="2"/>
        <v>86856.756</v>
      </c>
      <c r="H30" s="4">
        <f t="shared" si="3"/>
        <v>65571.66</v>
      </c>
      <c r="I30" s="4">
        <f t="shared" si="4"/>
        <v>52802.12</v>
      </c>
      <c r="J30" s="4">
        <f t="shared" si="5"/>
        <v>44290.316</v>
      </c>
      <c r="K30" s="4">
        <f t="shared" si="6"/>
        <v>38211.515999999996</v>
      </c>
      <c r="L30" s="4">
        <f t="shared" si="7"/>
        <v>33653.368</v>
      </c>
      <c r="M30" s="4">
        <f t="shared" si="8"/>
        <v>30108.96</v>
      </c>
      <c r="N30" s="4">
        <f t="shared" si="9"/>
        <v>27274.183999999997</v>
      </c>
      <c r="O30" s="4">
        <f t="shared" si="10"/>
        <v>24955.476</v>
      </c>
      <c r="P30" s="4">
        <f t="shared" si="11"/>
        <v>23023.868000000002</v>
      </c>
      <c r="Q30" s="4">
        <f t="shared" si="12"/>
        <v>21389.984</v>
      </c>
      <c r="R30" s="5">
        <f t="shared" si="13"/>
        <v>19990.04</v>
      </c>
    </row>
    <row r="31" spans="4:18" ht="11.25" customHeight="1">
      <c r="D31" s="18">
        <v>2900000</v>
      </c>
      <c r="E31" s="14">
        <f t="shared" si="0"/>
        <v>266344.033</v>
      </c>
      <c r="F31" s="4">
        <f t="shared" si="1"/>
        <v>134053.167</v>
      </c>
      <c r="G31" s="4">
        <f t="shared" si="2"/>
        <v>89958.783</v>
      </c>
      <c r="H31" s="4">
        <f t="shared" si="3"/>
        <v>67913.505</v>
      </c>
      <c r="I31" s="4">
        <f t="shared" si="4"/>
        <v>54687.91</v>
      </c>
      <c r="J31" s="4">
        <f t="shared" si="5"/>
        <v>45872.113000000005</v>
      </c>
      <c r="K31" s="4">
        <f t="shared" si="6"/>
        <v>39576.212999999996</v>
      </c>
      <c r="L31" s="4">
        <f t="shared" si="7"/>
        <v>34855.274</v>
      </c>
      <c r="M31" s="4">
        <f t="shared" si="8"/>
        <v>31184.28</v>
      </c>
      <c r="N31" s="4">
        <f t="shared" si="9"/>
        <v>28248.262</v>
      </c>
      <c r="O31" s="4">
        <f t="shared" si="10"/>
        <v>25846.743</v>
      </c>
      <c r="P31" s="4">
        <f t="shared" si="11"/>
        <v>23846.149</v>
      </c>
      <c r="Q31" s="4">
        <f t="shared" si="12"/>
        <v>22153.912</v>
      </c>
      <c r="R31" s="5">
        <f t="shared" si="13"/>
        <v>20703.97</v>
      </c>
    </row>
    <row r="32" spans="4:18" ht="11.25" customHeight="1">
      <c r="D32" s="19">
        <v>3000000</v>
      </c>
      <c r="E32" s="15">
        <f t="shared" si="0"/>
        <v>275528.31</v>
      </c>
      <c r="F32" s="6">
        <f t="shared" si="1"/>
        <v>138675.69</v>
      </c>
      <c r="G32" s="6">
        <f t="shared" si="2"/>
        <v>93060.81</v>
      </c>
      <c r="H32" s="6">
        <f t="shared" si="3"/>
        <v>70255.35</v>
      </c>
      <c r="I32" s="6">
        <f t="shared" si="4"/>
        <v>56573.700000000004</v>
      </c>
      <c r="J32" s="6">
        <f t="shared" si="5"/>
        <v>47453.91</v>
      </c>
      <c r="K32" s="6">
        <f t="shared" si="6"/>
        <v>40940.909999999996</v>
      </c>
      <c r="L32" s="6">
        <f t="shared" si="7"/>
        <v>36057.18</v>
      </c>
      <c r="M32" s="6">
        <f t="shared" si="8"/>
        <v>32259.6</v>
      </c>
      <c r="N32" s="6">
        <f t="shared" si="9"/>
        <v>29222.339999999997</v>
      </c>
      <c r="O32" s="6">
        <f t="shared" si="10"/>
        <v>26738.01</v>
      </c>
      <c r="P32" s="6">
        <f t="shared" si="11"/>
        <v>24668.43</v>
      </c>
      <c r="Q32" s="6">
        <f t="shared" si="12"/>
        <v>22917.84</v>
      </c>
      <c r="R32" s="7">
        <f t="shared" si="13"/>
        <v>21417.9</v>
      </c>
    </row>
    <row r="33" spans="4:18" ht="6.75" customHeight="1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ht="12">
      <c r="D34" s="2" t="s">
        <v>26</v>
      </c>
    </row>
    <row r="35" spans="5:18" ht="12" hidden="1">
      <c r="E35" s="1">
        <v>11</v>
      </c>
      <c r="F35" s="1">
        <v>22</v>
      </c>
      <c r="G35" s="1">
        <v>33</v>
      </c>
      <c r="H35" s="1">
        <v>44</v>
      </c>
      <c r="I35" s="1">
        <v>55</v>
      </c>
      <c r="J35" s="1">
        <v>66</v>
      </c>
      <c r="K35" s="1">
        <v>77</v>
      </c>
      <c r="L35" s="1">
        <v>88</v>
      </c>
      <c r="M35" s="1">
        <v>99</v>
      </c>
      <c r="N35" s="1">
        <v>110</v>
      </c>
      <c r="O35" s="1">
        <v>121</v>
      </c>
      <c r="P35" s="1">
        <v>132</v>
      </c>
      <c r="Q35" s="1">
        <v>143</v>
      </c>
      <c r="R35" s="1">
        <v>154</v>
      </c>
    </row>
    <row r="36" spans="4:18" ht="12">
      <c r="D36" s="16"/>
      <c r="E36" s="12" t="s">
        <v>0</v>
      </c>
      <c r="F36" s="10" t="s">
        <v>1</v>
      </c>
      <c r="G36" s="10" t="s">
        <v>18</v>
      </c>
      <c r="H36" s="10" t="s">
        <v>2</v>
      </c>
      <c r="I36" s="10" t="s">
        <v>19</v>
      </c>
      <c r="J36" s="10" t="s">
        <v>4</v>
      </c>
      <c r="K36" s="10" t="s">
        <v>20</v>
      </c>
      <c r="L36" s="10" t="s">
        <v>6</v>
      </c>
      <c r="M36" s="10" t="s">
        <v>21</v>
      </c>
      <c r="N36" s="10" t="s">
        <v>8</v>
      </c>
      <c r="O36" s="10" t="s">
        <v>22</v>
      </c>
      <c r="P36" s="10" t="s">
        <v>10</v>
      </c>
      <c r="Q36" s="10" t="s">
        <v>23</v>
      </c>
      <c r="R36" s="11" t="s">
        <v>12</v>
      </c>
    </row>
    <row r="37" spans="4:18" ht="12">
      <c r="D37" s="17">
        <v>100000</v>
      </c>
      <c r="E37" s="23">
        <f aca="true" t="shared" si="14" ref="E37:E66">+E3*$E$35</f>
        <v>101027.047</v>
      </c>
      <c r="F37" s="24">
        <f aca="true" t="shared" si="15" ref="F37:F66">+F3*$F$35</f>
        <v>101695.50600000001</v>
      </c>
      <c r="G37" s="24">
        <f aca="true" t="shared" si="16" ref="G37:G66">+G3*$G$35</f>
        <v>102366.891</v>
      </c>
      <c r="H37" s="24">
        <f aca="true" t="shared" si="17" ref="H37:H66">+H3*$H$35</f>
        <v>103041.18000000001</v>
      </c>
      <c r="I37" s="24">
        <f aca="true" t="shared" si="18" ref="I37:I66">+I3*$I$35</f>
        <v>103718.45</v>
      </c>
      <c r="J37" s="24">
        <f aca="true" t="shared" si="19" ref="J37:J66">+J3*$J$35</f>
        <v>104398.602</v>
      </c>
      <c r="K37" s="24">
        <f aca="true" t="shared" si="20" ref="K37:K66">+K3*$K$35</f>
        <v>105081.669</v>
      </c>
      <c r="L37" s="24">
        <f aca="true" t="shared" si="21" ref="L37:L66">+L3*$L$35</f>
        <v>105767.728</v>
      </c>
      <c r="M37" s="24">
        <f aca="true" t="shared" si="22" ref="M37:M66">+M3*$M$35</f>
        <v>106456.68</v>
      </c>
      <c r="N37" s="24">
        <f aca="true" t="shared" si="23" ref="N37:N66">+N3*$N$35</f>
        <v>107148.58</v>
      </c>
      <c r="O37" s="24">
        <f aca="true" t="shared" si="24" ref="O37:O66">+O3*$O$35</f>
        <v>107843.30699999999</v>
      </c>
      <c r="P37" s="24">
        <f aca="true" t="shared" si="25" ref="P37:P66">+P3*$P$35</f>
        <v>108541.092</v>
      </c>
      <c r="Q37" s="24">
        <f aca="true" t="shared" si="26" ref="Q37:Q66">+Q3*$Q$35</f>
        <v>109241.704</v>
      </c>
      <c r="R37" s="25">
        <f aca="true" t="shared" si="27" ref="R37:R66">+R3*$R$35</f>
        <v>109945.22000000002</v>
      </c>
    </row>
    <row r="38" spans="4:18" ht="12">
      <c r="D38" s="18">
        <v>200000</v>
      </c>
      <c r="E38" s="26">
        <f t="shared" si="14"/>
        <v>202054.094</v>
      </c>
      <c r="F38" s="27">
        <f t="shared" si="15"/>
        <v>203391.01200000002</v>
      </c>
      <c r="G38" s="27">
        <f t="shared" si="16"/>
        <v>204733.782</v>
      </c>
      <c r="H38" s="27">
        <f t="shared" si="17"/>
        <v>206082.36000000002</v>
      </c>
      <c r="I38" s="27">
        <f t="shared" si="18"/>
        <v>207436.9</v>
      </c>
      <c r="J38" s="27">
        <f t="shared" si="19"/>
        <v>208797.204</v>
      </c>
      <c r="K38" s="27">
        <f t="shared" si="20"/>
        <v>210163.338</v>
      </c>
      <c r="L38" s="27">
        <f t="shared" si="21"/>
        <v>211535.456</v>
      </c>
      <c r="M38" s="27">
        <f t="shared" si="22"/>
        <v>212913.36</v>
      </c>
      <c r="N38" s="27">
        <f t="shared" si="23"/>
        <v>214297.16</v>
      </c>
      <c r="O38" s="27">
        <f t="shared" si="24"/>
        <v>215686.61399999997</v>
      </c>
      <c r="P38" s="27">
        <f t="shared" si="25"/>
        <v>217082.184</v>
      </c>
      <c r="Q38" s="27">
        <f t="shared" si="26"/>
        <v>218483.408</v>
      </c>
      <c r="R38" s="28">
        <f t="shared" si="27"/>
        <v>219890.44000000003</v>
      </c>
    </row>
    <row r="39" spans="4:18" ht="12">
      <c r="D39" s="18">
        <v>300000</v>
      </c>
      <c r="E39" s="26">
        <f t="shared" si="14"/>
        <v>303081.141</v>
      </c>
      <c r="F39" s="27">
        <f t="shared" si="15"/>
        <v>305086.518</v>
      </c>
      <c r="G39" s="27">
        <f t="shared" si="16"/>
        <v>307100.673</v>
      </c>
      <c r="H39" s="27">
        <f t="shared" si="17"/>
        <v>309123.54</v>
      </c>
      <c r="I39" s="27">
        <f t="shared" si="18"/>
        <v>311155.35</v>
      </c>
      <c r="J39" s="27">
        <f t="shared" si="19"/>
        <v>313195.80600000004</v>
      </c>
      <c r="K39" s="27">
        <f t="shared" si="20"/>
        <v>315245.007</v>
      </c>
      <c r="L39" s="27">
        <f t="shared" si="21"/>
        <v>317303.184</v>
      </c>
      <c r="M39" s="27">
        <f t="shared" si="22"/>
        <v>319370.04</v>
      </c>
      <c r="N39" s="27">
        <f t="shared" si="23"/>
        <v>321445.74</v>
      </c>
      <c r="O39" s="27">
        <f t="shared" si="24"/>
        <v>323529.921</v>
      </c>
      <c r="P39" s="27">
        <f t="shared" si="25"/>
        <v>325623.276</v>
      </c>
      <c r="Q39" s="27">
        <f t="shared" si="26"/>
        <v>327725.112</v>
      </c>
      <c r="R39" s="28">
        <f t="shared" si="27"/>
        <v>329835.66</v>
      </c>
    </row>
    <row r="40" spans="4:18" ht="12">
      <c r="D40" s="18">
        <v>400000</v>
      </c>
      <c r="E40" s="26">
        <f t="shared" si="14"/>
        <v>404108.188</v>
      </c>
      <c r="F40" s="27">
        <f t="shared" si="15"/>
        <v>406782.02400000003</v>
      </c>
      <c r="G40" s="27">
        <f t="shared" si="16"/>
        <v>409467.564</v>
      </c>
      <c r="H40" s="27">
        <f t="shared" si="17"/>
        <v>412164.72000000003</v>
      </c>
      <c r="I40" s="27">
        <f t="shared" si="18"/>
        <v>414873.8</v>
      </c>
      <c r="J40" s="27">
        <f t="shared" si="19"/>
        <v>417594.408</v>
      </c>
      <c r="K40" s="27">
        <f t="shared" si="20"/>
        <v>420326.676</v>
      </c>
      <c r="L40" s="27">
        <f t="shared" si="21"/>
        <v>423070.912</v>
      </c>
      <c r="M40" s="27">
        <f t="shared" si="22"/>
        <v>425826.72</v>
      </c>
      <c r="N40" s="27">
        <f t="shared" si="23"/>
        <v>428594.32</v>
      </c>
      <c r="O40" s="27">
        <f t="shared" si="24"/>
        <v>431373.22799999994</v>
      </c>
      <c r="P40" s="27">
        <f t="shared" si="25"/>
        <v>434164.368</v>
      </c>
      <c r="Q40" s="27">
        <f t="shared" si="26"/>
        <v>436966.816</v>
      </c>
      <c r="R40" s="28">
        <f t="shared" si="27"/>
        <v>439780.88000000006</v>
      </c>
    </row>
    <row r="41" spans="4:18" ht="12">
      <c r="D41" s="18">
        <v>500000</v>
      </c>
      <c r="E41" s="26">
        <f t="shared" si="14"/>
        <v>505135.23500000004</v>
      </c>
      <c r="F41" s="27">
        <f t="shared" si="15"/>
        <v>508477.52999999997</v>
      </c>
      <c r="G41" s="27">
        <f t="shared" si="16"/>
        <v>511834.455</v>
      </c>
      <c r="H41" s="27">
        <f t="shared" si="17"/>
        <v>515205.9</v>
      </c>
      <c r="I41" s="27">
        <f t="shared" si="18"/>
        <v>518592.25000000006</v>
      </c>
      <c r="J41" s="27">
        <f t="shared" si="19"/>
        <v>521993.01</v>
      </c>
      <c r="K41" s="27">
        <f t="shared" si="20"/>
        <v>525408.345</v>
      </c>
      <c r="L41" s="27">
        <f t="shared" si="21"/>
        <v>528838.64</v>
      </c>
      <c r="M41" s="27">
        <f t="shared" si="22"/>
        <v>532283.3999999999</v>
      </c>
      <c r="N41" s="27">
        <f t="shared" si="23"/>
        <v>535742.8999999999</v>
      </c>
      <c r="O41" s="27">
        <f t="shared" si="24"/>
        <v>539216.535</v>
      </c>
      <c r="P41" s="27">
        <f t="shared" si="25"/>
        <v>542705.4600000001</v>
      </c>
      <c r="Q41" s="27">
        <f t="shared" si="26"/>
        <v>546208.52</v>
      </c>
      <c r="R41" s="28">
        <f t="shared" si="27"/>
        <v>549726.1</v>
      </c>
    </row>
    <row r="42" spans="4:18" ht="12">
      <c r="D42" s="18">
        <v>600000</v>
      </c>
      <c r="E42" s="26">
        <f t="shared" si="14"/>
        <v>606162.282</v>
      </c>
      <c r="F42" s="27">
        <f t="shared" si="15"/>
        <v>610173.036</v>
      </c>
      <c r="G42" s="27">
        <f t="shared" si="16"/>
        <v>614201.346</v>
      </c>
      <c r="H42" s="27">
        <f t="shared" si="17"/>
        <v>618247.08</v>
      </c>
      <c r="I42" s="27">
        <f t="shared" si="18"/>
        <v>622310.7</v>
      </c>
      <c r="J42" s="27">
        <f t="shared" si="19"/>
        <v>626391.6120000001</v>
      </c>
      <c r="K42" s="27">
        <f t="shared" si="20"/>
        <v>630490.014</v>
      </c>
      <c r="L42" s="27">
        <f t="shared" si="21"/>
        <v>634606.368</v>
      </c>
      <c r="M42" s="27">
        <f t="shared" si="22"/>
        <v>638740.08</v>
      </c>
      <c r="N42" s="27">
        <f t="shared" si="23"/>
        <v>642891.48</v>
      </c>
      <c r="O42" s="27">
        <f t="shared" si="24"/>
        <v>647059.842</v>
      </c>
      <c r="P42" s="27">
        <f t="shared" si="25"/>
        <v>651246.552</v>
      </c>
      <c r="Q42" s="27">
        <f t="shared" si="26"/>
        <v>655450.224</v>
      </c>
      <c r="R42" s="28">
        <f t="shared" si="27"/>
        <v>659671.32</v>
      </c>
    </row>
    <row r="43" spans="4:18" ht="12">
      <c r="D43" s="18">
        <v>700000</v>
      </c>
      <c r="E43" s="26">
        <f t="shared" si="14"/>
        <v>707189.329</v>
      </c>
      <c r="F43" s="27">
        <f t="shared" si="15"/>
        <v>711868.542</v>
      </c>
      <c r="G43" s="27">
        <f t="shared" si="16"/>
        <v>716568.237</v>
      </c>
      <c r="H43" s="27">
        <f t="shared" si="17"/>
        <v>721288.26</v>
      </c>
      <c r="I43" s="27">
        <f t="shared" si="18"/>
        <v>726029.15</v>
      </c>
      <c r="J43" s="27">
        <f t="shared" si="19"/>
        <v>730790.214</v>
      </c>
      <c r="K43" s="27">
        <f t="shared" si="20"/>
        <v>735571.683</v>
      </c>
      <c r="L43" s="27">
        <f t="shared" si="21"/>
        <v>740374.096</v>
      </c>
      <c r="M43" s="27">
        <f t="shared" si="22"/>
        <v>745196.76</v>
      </c>
      <c r="N43" s="27">
        <f t="shared" si="23"/>
        <v>750040.0599999999</v>
      </c>
      <c r="O43" s="27">
        <f t="shared" si="24"/>
        <v>754903.149</v>
      </c>
      <c r="P43" s="27">
        <f t="shared" si="25"/>
        <v>759787.6440000001</v>
      </c>
      <c r="Q43" s="27">
        <f t="shared" si="26"/>
        <v>764691.928</v>
      </c>
      <c r="R43" s="28">
        <f t="shared" si="27"/>
        <v>769616.54</v>
      </c>
    </row>
    <row r="44" spans="4:18" ht="12">
      <c r="D44" s="18">
        <v>800000</v>
      </c>
      <c r="E44" s="26">
        <f t="shared" si="14"/>
        <v>808216.376</v>
      </c>
      <c r="F44" s="27">
        <f t="shared" si="15"/>
        <v>813564.0480000001</v>
      </c>
      <c r="G44" s="27">
        <f t="shared" si="16"/>
        <v>818935.128</v>
      </c>
      <c r="H44" s="27">
        <f t="shared" si="17"/>
        <v>824329.4400000001</v>
      </c>
      <c r="I44" s="27">
        <f t="shared" si="18"/>
        <v>829747.6</v>
      </c>
      <c r="J44" s="27">
        <f t="shared" si="19"/>
        <v>835188.816</v>
      </c>
      <c r="K44" s="27">
        <f t="shared" si="20"/>
        <v>840653.352</v>
      </c>
      <c r="L44" s="27">
        <f t="shared" si="21"/>
        <v>846141.824</v>
      </c>
      <c r="M44" s="27">
        <f t="shared" si="22"/>
        <v>851653.44</v>
      </c>
      <c r="N44" s="27">
        <f t="shared" si="23"/>
        <v>857188.64</v>
      </c>
      <c r="O44" s="27">
        <f t="shared" si="24"/>
        <v>862746.4559999999</v>
      </c>
      <c r="P44" s="27">
        <f t="shared" si="25"/>
        <v>868328.736</v>
      </c>
      <c r="Q44" s="27">
        <f t="shared" si="26"/>
        <v>873933.632</v>
      </c>
      <c r="R44" s="28">
        <f t="shared" si="27"/>
        <v>879561.7600000001</v>
      </c>
    </row>
    <row r="45" spans="4:18" ht="12">
      <c r="D45" s="18">
        <v>900000</v>
      </c>
      <c r="E45" s="26">
        <f t="shared" si="14"/>
        <v>909243.4230000001</v>
      </c>
      <c r="F45" s="27">
        <f t="shared" si="15"/>
        <v>915259.554</v>
      </c>
      <c r="G45" s="27">
        <f t="shared" si="16"/>
        <v>921302.019</v>
      </c>
      <c r="H45" s="27">
        <f t="shared" si="17"/>
        <v>927370.62</v>
      </c>
      <c r="I45" s="27">
        <f t="shared" si="18"/>
        <v>933466.05</v>
      </c>
      <c r="J45" s="27">
        <f t="shared" si="19"/>
        <v>939587.4180000001</v>
      </c>
      <c r="K45" s="27">
        <f t="shared" si="20"/>
        <v>945735.021</v>
      </c>
      <c r="L45" s="27">
        <f t="shared" si="21"/>
        <v>951909.552</v>
      </c>
      <c r="M45" s="27">
        <f t="shared" si="22"/>
        <v>958110.1199999999</v>
      </c>
      <c r="N45" s="27">
        <f t="shared" si="23"/>
        <v>964337.22</v>
      </c>
      <c r="O45" s="27">
        <f t="shared" si="24"/>
        <v>970589.7629999999</v>
      </c>
      <c r="P45" s="27">
        <f t="shared" si="25"/>
        <v>976869.8280000001</v>
      </c>
      <c r="Q45" s="27">
        <f t="shared" si="26"/>
        <v>983175.336</v>
      </c>
      <c r="R45" s="28">
        <f t="shared" si="27"/>
        <v>989506.98</v>
      </c>
    </row>
    <row r="46" spans="4:18" ht="12">
      <c r="D46" s="18">
        <v>1000000</v>
      </c>
      <c r="E46" s="26">
        <f t="shared" si="14"/>
        <v>1010270.4700000001</v>
      </c>
      <c r="F46" s="27">
        <f t="shared" si="15"/>
        <v>1016955.0599999999</v>
      </c>
      <c r="G46" s="27">
        <f t="shared" si="16"/>
        <v>1023668.91</v>
      </c>
      <c r="H46" s="27">
        <f t="shared" si="17"/>
        <v>1030411.8</v>
      </c>
      <c r="I46" s="27">
        <f t="shared" si="18"/>
        <v>1037184.5000000001</v>
      </c>
      <c r="J46" s="27">
        <f t="shared" si="19"/>
        <v>1043986.02</v>
      </c>
      <c r="K46" s="27">
        <f t="shared" si="20"/>
        <v>1050816.69</v>
      </c>
      <c r="L46" s="27">
        <f t="shared" si="21"/>
        <v>1057677.28</v>
      </c>
      <c r="M46" s="27">
        <f t="shared" si="22"/>
        <v>1064566.7999999998</v>
      </c>
      <c r="N46" s="27">
        <f t="shared" si="23"/>
        <v>1071485.7999999998</v>
      </c>
      <c r="O46" s="27">
        <f t="shared" si="24"/>
        <v>1078433.07</v>
      </c>
      <c r="P46" s="27">
        <f t="shared" si="25"/>
        <v>1085410.9200000002</v>
      </c>
      <c r="Q46" s="27">
        <f t="shared" si="26"/>
        <v>1092417.04</v>
      </c>
      <c r="R46" s="28">
        <f t="shared" si="27"/>
        <v>1099452.2</v>
      </c>
    </row>
    <row r="47" spans="4:18" ht="12">
      <c r="D47" s="18">
        <v>1100000</v>
      </c>
      <c r="E47" s="26">
        <f t="shared" si="14"/>
        <v>1111297.517</v>
      </c>
      <c r="F47" s="27">
        <f t="shared" si="15"/>
        <v>1118650.5659999999</v>
      </c>
      <c r="G47" s="27">
        <f t="shared" si="16"/>
        <v>1126035.801</v>
      </c>
      <c r="H47" s="27">
        <f t="shared" si="17"/>
        <v>1133452.98</v>
      </c>
      <c r="I47" s="27">
        <f t="shared" si="18"/>
        <v>1140902.95</v>
      </c>
      <c r="J47" s="27">
        <f t="shared" si="19"/>
        <v>1148384.622</v>
      </c>
      <c r="K47" s="27">
        <f t="shared" si="20"/>
        <v>1155898.359</v>
      </c>
      <c r="L47" s="27">
        <f t="shared" si="21"/>
        <v>1163445.008</v>
      </c>
      <c r="M47" s="27">
        <f t="shared" si="22"/>
        <v>1171023.4799999997</v>
      </c>
      <c r="N47" s="27">
        <f t="shared" si="23"/>
        <v>1178634.38</v>
      </c>
      <c r="O47" s="27">
        <f t="shared" si="24"/>
        <v>1186276.377</v>
      </c>
      <c r="P47" s="27">
        <f t="shared" si="25"/>
        <v>1193952.012</v>
      </c>
      <c r="Q47" s="27">
        <f t="shared" si="26"/>
        <v>1201658.7440000002</v>
      </c>
      <c r="R47" s="28">
        <f t="shared" si="27"/>
        <v>1209397.4200000002</v>
      </c>
    </row>
    <row r="48" spans="4:18" ht="12">
      <c r="D48" s="18">
        <v>1200000</v>
      </c>
      <c r="E48" s="26">
        <f t="shared" si="14"/>
        <v>1212324.564</v>
      </c>
      <c r="F48" s="27">
        <f t="shared" si="15"/>
        <v>1220346.072</v>
      </c>
      <c r="G48" s="27">
        <f t="shared" si="16"/>
        <v>1228402.692</v>
      </c>
      <c r="H48" s="27">
        <f t="shared" si="17"/>
        <v>1236494.16</v>
      </c>
      <c r="I48" s="27">
        <f t="shared" si="18"/>
        <v>1244621.4</v>
      </c>
      <c r="J48" s="27">
        <f t="shared" si="19"/>
        <v>1252783.2240000002</v>
      </c>
      <c r="K48" s="27">
        <f t="shared" si="20"/>
        <v>1260980.028</v>
      </c>
      <c r="L48" s="27">
        <f t="shared" si="21"/>
        <v>1269212.736</v>
      </c>
      <c r="M48" s="27">
        <f t="shared" si="22"/>
        <v>1277480.16</v>
      </c>
      <c r="N48" s="27">
        <f t="shared" si="23"/>
        <v>1285782.96</v>
      </c>
      <c r="O48" s="27">
        <f t="shared" si="24"/>
        <v>1294119.684</v>
      </c>
      <c r="P48" s="27">
        <f t="shared" si="25"/>
        <v>1302493.104</v>
      </c>
      <c r="Q48" s="27">
        <f t="shared" si="26"/>
        <v>1310900.448</v>
      </c>
      <c r="R48" s="28">
        <f t="shared" si="27"/>
        <v>1319342.64</v>
      </c>
    </row>
    <row r="49" spans="4:18" ht="12">
      <c r="D49" s="18">
        <v>1300000</v>
      </c>
      <c r="E49" s="26">
        <f t="shared" si="14"/>
        <v>1313351.611</v>
      </c>
      <c r="F49" s="27">
        <f t="shared" si="15"/>
        <v>1322041.578</v>
      </c>
      <c r="G49" s="27">
        <f t="shared" si="16"/>
        <v>1330769.583</v>
      </c>
      <c r="H49" s="27">
        <f t="shared" si="17"/>
        <v>1339535.34</v>
      </c>
      <c r="I49" s="27">
        <f t="shared" si="18"/>
        <v>1348339.85</v>
      </c>
      <c r="J49" s="27">
        <f t="shared" si="19"/>
        <v>1357181.8260000001</v>
      </c>
      <c r="K49" s="27">
        <f t="shared" si="20"/>
        <v>1366061.697</v>
      </c>
      <c r="L49" s="27">
        <f t="shared" si="21"/>
        <v>1374980.464</v>
      </c>
      <c r="M49" s="27">
        <f t="shared" si="22"/>
        <v>1383936.84</v>
      </c>
      <c r="N49" s="27">
        <f t="shared" si="23"/>
        <v>1392931.5399999998</v>
      </c>
      <c r="O49" s="27">
        <f t="shared" si="24"/>
        <v>1401962.991</v>
      </c>
      <c r="P49" s="27">
        <f t="shared" si="25"/>
        <v>1411034.196</v>
      </c>
      <c r="Q49" s="27">
        <f t="shared" si="26"/>
        <v>1420142.152</v>
      </c>
      <c r="R49" s="28">
        <f t="shared" si="27"/>
        <v>1429287.86</v>
      </c>
    </row>
    <row r="50" spans="4:18" ht="12">
      <c r="D50" s="18">
        <v>1400000</v>
      </c>
      <c r="E50" s="26">
        <f t="shared" si="14"/>
        <v>1414378.658</v>
      </c>
      <c r="F50" s="27">
        <f t="shared" si="15"/>
        <v>1423737.084</v>
      </c>
      <c r="G50" s="27">
        <f t="shared" si="16"/>
        <v>1433136.474</v>
      </c>
      <c r="H50" s="27">
        <f t="shared" si="17"/>
        <v>1442576.52</v>
      </c>
      <c r="I50" s="27">
        <f t="shared" si="18"/>
        <v>1452058.3</v>
      </c>
      <c r="J50" s="27">
        <f t="shared" si="19"/>
        <v>1461580.428</v>
      </c>
      <c r="K50" s="27">
        <f t="shared" si="20"/>
        <v>1471143.366</v>
      </c>
      <c r="L50" s="27">
        <f t="shared" si="21"/>
        <v>1480748.192</v>
      </c>
      <c r="M50" s="27">
        <f t="shared" si="22"/>
        <v>1490393.52</v>
      </c>
      <c r="N50" s="27">
        <f t="shared" si="23"/>
        <v>1500080.1199999999</v>
      </c>
      <c r="O50" s="27">
        <f t="shared" si="24"/>
        <v>1509806.298</v>
      </c>
      <c r="P50" s="27">
        <f t="shared" si="25"/>
        <v>1519575.2880000002</v>
      </c>
      <c r="Q50" s="27">
        <f t="shared" si="26"/>
        <v>1529383.856</v>
      </c>
      <c r="R50" s="28">
        <f t="shared" si="27"/>
        <v>1539233.08</v>
      </c>
    </row>
    <row r="51" spans="4:18" ht="12">
      <c r="D51" s="18">
        <v>1500000</v>
      </c>
      <c r="E51" s="26">
        <f t="shared" si="14"/>
        <v>1515405.705</v>
      </c>
      <c r="F51" s="27">
        <f t="shared" si="15"/>
        <v>1525432.59</v>
      </c>
      <c r="G51" s="27">
        <f t="shared" si="16"/>
        <v>1535503.365</v>
      </c>
      <c r="H51" s="27">
        <f t="shared" si="17"/>
        <v>1545617.7000000002</v>
      </c>
      <c r="I51" s="27">
        <f t="shared" si="18"/>
        <v>1555776.7500000002</v>
      </c>
      <c r="J51" s="27">
        <f t="shared" si="19"/>
        <v>1565979.03</v>
      </c>
      <c r="K51" s="27">
        <f t="shared" si="20"/>
        <v>1576225.035</v>
      </c>
      <c r="L51" s="27">
        <f t="shared" si="21"/>
        <v>1586515.92</v>
      </c>
      <c r="M51" s="27">
        <f t="shared" si="22"/>
        <v>1596850.2</v>
      </c>
      <c r="N51" s="27">
        <f t="shared" si="23"/>
        <v>1607228.6999999997</v>
      </c>
      <c r="O51" s="27">
        <f t="shared" si="24"/>
        <v>1617649.605</v>
      </c>
      <c r="P51" s="27">
        <f t="shared" si="25"/>
        <v>1628116.3800000001</v>
      </c>
      <c r="Q51" s="27">
        <f t="shared" si="26"/>
        <v>1638625.56</v>
      </c>
      <c r="R51" s="28">
        <f t="shared" si="27"/>
        <v>1649178.3</v>
      </c>
    </row>
    <row r="52" spans="4:18" ht="12">
      <c r="D52" s="18">
        <v>1600000</v>
      </c>
      <c r="E52" s="26">
        <f t="shared" si="14"/>
        <v>1616432.752</v>
      </c>
      <c r="F52" s="27">
        <f t="shared" si="15"/>
        <v>1627128.0960000001</v>
      </c>
      <c r="G52" s="27">
        <f t="shared" si="16"/>
        <v>1637870.256</v>
      </c>
      <c r="H52" s="27">
        <f t="shared" si="17"/>
        <v>1648658.8800000001</v>
      </c>
      <c r="I52" s="27">
        <f t="shared" si="18"/>
        <v>1659495.2</v>
      </c>
      <c r="J52" s="27">
        <f t="shared" si="19"/>
        <v>1670377.632</v>
      </c>
      <c r="K52" s="27">
        <f t="shared" si="20"/>
        <v>1681306.704</v>
      </c>
      <c r="L52" s="27">
        <f t="shared" si="21"/>
        <v>1692283.648</v>
      </c>
      <c r="M52" s="27">
        <f t="shared" si="22"/>
        <v>1703306.88</v>
      </c>
      <c r="N52" s="27">
        <f t="shared" si="23"/>
        <v>1714377.28</v>
      </c>
      <c r="O52" s="27">
        <f t="shared" si="24"/>
        <v>1725492.9119999998</v>
      </c>
      <c r="P52" s="27">
        <f t="shared" si="25"/>
        <v>1736657.472</v>
      </c>
      <c r="Q52" s="27">
        <f t="shared" si="26"/>
        <v>1747867.264</v>
      </c>
      <c r="R52" s="28">
        <f t="shared" si="27"/>
        <v>1759123.5200000003</v>
      </c>
    </row>
    <row r="53" spans="4:18" ht="12">
      <c r="D53" s="18">
        <v>1700000</v>
      </c>
      <c r="E53" s="26">
        <f t="shared" si="14"/>
        <v>1717459.799</v>
      </c>
      <c r="F53" s="27">
        <f t="shared" si="15"/>
        <v>1728823.602</v>
      </c>
      <c r="G53" s="27">
        <f t="shared" si="16"/>
        <v>1740237.1469999999</v>
      </c>
      <c r="H53" s="27">
        <f t="shared" si="17"/>
        <v>1751700.0599999998</v>
      </c>
      <c r="I53" s="27">
        <f t="shared" si="18"/>
        <v>1763213.65</v>
      </c>
      <c r="J53" s="27">
        <f t="shared" si="19"/>
        <v>1774776.2340000002</v>
      </c>
      <c r="K53" s="27">
        <f t="shared" si="20"/>
        <v>1786388.373</v>
      </c>
      <c r="L53" s="27">
        <f t="shared" si="21"/>
        <v>1798051.376</v>
      </c>
      <c r="M53" s="27">
        <f t="shared" si="22"/>
        <v>1809763.5599999998</v>
      </c>
      <c r="N53" s="27">
        <f t="shared" si="23"/>
        <v>1821525.8599999996</v>
      </c>
      <c r="O53" s="27">
        <f t="shared" si="24"/>
        <v>1833336.2189999998</v>
      </c>
      <c r="P53" s="27">
        <f t="shared" si="25"/>
        <v>1845198.564</v>
      </c>
      <c r="Q53" s="27">
        <f t="shared" si="26"/>
        <v>1857108.9679999999</v>
      </c>
      <c r="R53" s="28">
        <f t="shared" si="27"/>
        <v>1869068.7400000002</v>
      </c>
    </row>
    <row r="54" spans="4:18" ht="12">
      <c r="D54" s="18">
        <v>1800000</v>
      </c>
      <c r="E54" s="26">
        <f t="shared" si="14"/>
        <v>1818486.8460000001</v>
      </c>
      <c r="F54" s="27">
        <f t="shared" si="15"/>
        <v>1830519.108</v>
      </c>
      <c r="G54" s="27">
        <f t="shared" si="16"/>
        <v>1842604.038</v>
      </c>
      <c r="H54" s="27">
        <f t="shared" si="17"/>
        <v>1854741.24</v>
      </c>
      <c r="I54" s="27">
        <f t="shared" si="18"/>
        <v>1866932.1</v>
      </c>
      <c r="J54" s="27">
        <f t="shared" si="19"/>
        <v>1879174.8360000001</v>
      </c>
      <c r="K54" s="27">
        <f t="shared" si="20"/>
        <v>1891470.042</v>
      </c>
      <c r="L54" s="27">
        <f t="shared" si="21"/>
        <v>1903819.104</v>
      </c>
      <c r="M54" s="27">
        <f t="shared" si="22"/>
        <v>1916220.2399999998</v>
      </c>
      <c r="N54" s="27">
        <f t="shared" si="23"/>
        <v>1928674.44</v>
      </c>
      <c r="O54" s="27">
        <f t="shared" si="24"/>
        <v>1941179.5259999998</v>
      </c>
      <c r="P54" s="27">
        <f t="shared" si="25"/>
        <v>1953739.6560000002</v>
      </c>
      <c r="Q54" s="27">
        <f t="shared" si="26"/>
        <v>1966350.672</v>
      </c>
      <c r="R54" s="28">
        <f t="shared" si="27"/>
        <v>1979013.96</v>
      </c>
    </row>
    <row r="55" spans="4:18" ht="12">
      <c r="D55" s="18">
        <v>1900000</v>
      </c>
      <c r="E55" s="26">
        <f t="shared" si="14"/>
        <v>1919513.8930000002</v>
      </c>
      <c r="F55" s="27">
        <f t="shared" si="15"/>
        <v>1932214.614</v>
      </c>
      <c r="G55" s="27">
        <f t="shared" si="16"/>
        <v>1944970.929</v>
      </c>
      <c r="H55" s="27">
        <f t="shared" si="17"/>
        <v>1957782.42</v>
      </c>
      <c r="I55" s="27">
        <f t="shared" si="18"/>
        <v>1970650.55</v>
      </c>
      <c r="J55" s="27">
        <f t="shared" si="19"/>
        <v>1983573.438</v>
      </c>
      <c r="K55" s="27">
        <f t="shared" si="20"/>
        <v>1996551.711</v>
      </c>
      <c r="L55" s="27">
        <f t="shared" si="21"/>
        <v>2009586.832</v>
      </c>
      <c r="M55" s="27">
        <f t="shared" si="22"/>
        <v>2022676.92</v>
      </c>
      <c r="N55" s="27">
        <f t="shared" si="23"/>
        <v>2035823.02</v>
      </c>
      <c r="O55" s="27">
        <f t="shared" si="24"/>
        <v>2049022.833</v>
      </c>
      <c r="P55" s="27">
        <f t="shared" si="25"/>
        <v>2062280.7480000001</v>
      </c>
      <c r="Q55" s="27">
        <f t="shared" si="26"/>
        <v>2075592.376</v>
      </c>
      <c r="R55" s="28">
        <f t="shared" si="27"/>
        <v>2088959.18</v>
      </c>
    </row>
    <row r="56" spans="4:18" ht="12">
      <c r="D56" s="18">
        <v>2000000</v>
      </c>
      <c r="E56" s="26">
        <f t="shared" si="14"/>
        <v>2020540.9400000002</v>
      </c>
      <c r="F56" s="27">
        <f t="shared" si="15"/>
        <v>2033910.1199999999</v>
      </c>
      <c r="G56" s="27">
        <f t="shared" si="16"/>
        <v>2047337.82</v>
      </c>
      <c r="H56" s="27">
        <f t="shared" si="17"/>
        <v>2060823.6</v>
      </c>
      <c r="I56" s="27">
        <f t="shared" si="18"/>
        <v>2074369.0000000002</v>
      </c>
      <c r="J56" s="27">
        <f t="shared" si="19"/>
        <v>2087972.04</v>
      </c>
      <c r="K56" s="27">
        <f t="shared" si="20"/>
        <v>2101633.38</v>
      </c>
      <c r="L56" s="27">
        <f t="shared" si="21"/>
        <v>2115354.56</v>
      </c>
      <c r="M56" s="27">
        <f t="shared" si="22"/>
        <v>2129133.5999999996</v>
      </c>
      <c r="N56" s="27">
        <f t="shared" si="23"/>
        <v>2142971.5999999996</v>
      </c>
      <c r="O56" s="27">
        <f t="shared" si="24"/>
        <v>2156866.14</v>
      </c>
      <c r="P56" s="27">
        <f t="shared" si="25"/>
        <v>2170821.8400000003</v>
      </c>
      <c r="Q56" s="27">
        <f t="shared" si="26"/>
        <v>2184834.08</v>
      </c>
      <c r="R56" s="28">
        <f t="shared" si="27"/>
        <v>2198904.4</v>
      </c>
    </row>
    <row r="57" spans="4:18" ht="12">
      <c r="D57" s="18">
        <v>2100000</v>
      </c>
      <c r="E57" s="26">
        <f t="shared" si="14"/>
        <v>2121567.987</v>
      </c>
      <c r="F57" s="27">
        <f t="shared" si="15"/>
        <v>2135605.6259999997</v>
      </c>
      <c r="G57" s="27">
        <f t="shared" si="16"/>
        <v>2149704.7109999997</v>
      </c>
      <c r="H57" s="27">
        <f t="shared" si="17"/>
        <v>2163864.7800000003</v>
      </c>
      <c r="I57" s="27">
        <f t="shared" si="18"/>
        <v>2178087.45</v>
      </c>
      <c r="J57" s="27">
        <f t="shared" si="19"/>
        <v>2192370.642</v>
      </c>
      <c r="K57" s="27">
        <f t="shared" si="20"/>
        <v>2206715.049</v>
      </c>
      <c r="L57" s="27">
        <f t="shared" si="21"/>
        <v>2221122.2879999997</v>
      </c>
      <c r="M57" s="27">
        <f t="shared" si="22"/>
        <v>2235590.28</v>
      </c>
      <c r="N57" s="27">
        <f t="shared" si="23"/>
        <v>2250120.1799999997</v>
      </c>
      <c r="O57" s="27">
        <f t="shared" si="24"/>
        <v>2264709.447</v>
      </c>
      <c r="P57" s="27">
        <f t="shared" si="25"/>
        <v>2279362.932</v>
      </c>
      <c r="Q57" s="27">
        <f t="shared" si="26"/>
        <v>2294075.784</v>
      </c>
      <c r="R57" s="28">
        <f t="shared" si="27"/>
        <v>2308849.62</v>
      </c>
    </row>
    <row r="58" spans="4:18" ht="12">
      <c r="D58" s="18">
        <v>2200000</v>
      </c>
      <c r="E58" s="26">
        <f t="shared" si="14"/>
        <v>2222595.034</v>
      </c>
      <c r="F58" s="27">
        <f t="shared" si="15"/>
        <v>2237301.1319999998</v>
      </c>
      <c r="G58" s="27">
        <f t="shared" si="16"/>
        <v>2252071.602</v>
      </c>
      <c r="H58" s="27">
        <f t="shared" si="17"/>
        <v>2266905.96</v>
      </c>
      <c r="I58" s="27">
        <f t="shared" si="18"/>
        <v>2281805.9</v>
      </c>
      <c r="J58" s="27">
        <f t="shared" si="19"/>
        <v>2296769.244</v>
      </c>
      <c r="K58" s="27">
        <f t="shared" si="20"/>
        <v>2311796.718</v>
      </c>
      <c r="L58" s="27">
        <f t="shared" si="21"/>
        <v>2326890.016</v>
      </c>
      <c r="M58" s="27">
        <f t="shared" si="22"/>
        <v>2342046.9599999995</v>
      </c>
      <c r="N58" s="27">
        <f t="shared" si="23"/>
        <v>2357268.76</v>
      </c>
      <c r="O58" s="27">
        <f t="shared" si="24"/>
        <v>2372552.754</v>
      </c>
      <c r="P58" s="27">
        <f t="shared" si="25"/>
        <v>2387904.024</v>
      </c>
      <c r="Q58" s="27">
        <f t="shared" si="26"/>
        <v>2403317.4880000004</v>
      </c>
      <c r="R58" s="28">
        <f t="shared" si="27"/>
        <v>2418794.8400000003</v>
      </c>
    </row>
    <row r="59" spans="4:18" ht="12">
      <c r="D59" s="18">
        <v>2300000</v>
      </c>
      <c r="E59" s="26">
        <f t="shared" si="14"/>
        <v>2323622.0810000002</v>
      </c>
      <c r="F59" s="27">
        <f t="shared" si="15"/>
        <v>2338996.638</v>
      </c>
      <c r="G59" s="27">
        <f t="shared" si="16"/>
        <v>2354438.493</v>
      </c>
      <c r="H59" s="27">
        <f t="shared" si="17"/>
        <v>2369947.1399999997</v>
      </c>
      <c r="I59" s="27">
        <f t="shared" si="18"/>
        <v>2385524.35</v>
      </c>
      <c r="J59" s="27">
        <f t="shared" si="19"/>
        <v>2401167.846</v>
      </c>
      <c r="K59" s="27">
        <f t="shared" si="20"/>
        <v>2416878.387</v>
      </c>
      <c r="L59" s="27">
        <f t="shared" si="21"/>
        <v>2432657.744</v>
      </c>
      <c r="M59" s="27">
        <f t="shared" si="22"/>
        <v>2448503.6399999997</v>
      </c>
      <c r="N59" s="27">
        <f t="shared" si="23"/>
        <v>2464417.34</v>
      </c>
      <c r="O59" s="27">
        <f t="shared" si="24"/>
        <v>2480396.0609999998</v>
      </c>
      <c r="P59" s="27">
        <f t="shared" si="25"/>
        <v>2496445.116</v>
      </c>
      <c r="Q59" s="27">
        <f t="shared" si="26"/>
        <v>2512559.1920000003</v>
      </c>
      <c r="R59" s="28">
        <f t="shared" si="27"/>
        <v>2528740.06</v>
      </c>
    </row>
    <row r="60" spans="4:18" ht="12">
      <c r="D60" s="18">
        <v>2400000</v>
      </c>
      <c r="E60" s="26">
        <f t="shared" si="14"/>
        <v>2424649.128</v>
      </c>
      <c r="F60" s="27">
        <f t="shared" si="15"/>
        <v>2440692.144</v>
      </c>
      <c r="G60" s="27">
        <f t="shared" si="16"/>
        <v>2456805.384</v>
      </c>
      <c r="H60" s="27">
        <f t="shared" si="17"/>
        <v>2472988.32</v>
      </c>
      <c r="I60" s="27">
        <f t="shared" si="18"/>
        <v>2489242.8</v>
      </c>
      <c r="J60" s="27">
        <f t="shared" si="19"/>
        <v>2505566.4480000003</v>
      </c>
      <c r="K60" s="27">
        <f t="shared" si="20"/>
        <v>2521960.056</v>
      </c>
      <c r="L60" s="27">
        <f t="shared" si="21"/>
        <v>2538425.472</v>
      </c>
      <c r="M60" s="27">
        <f t="shared" si="22"/>
        <v>2554960.32</v>
      </c>
      <c r="N60" s="27">
        <f t="shared" si="23"/>
        <v>2571565.92</v>
      </c>
      <c r="O60" s="27">
        <f t="shared" si="24"/>
        <v>2588239.368</v>
      </c>
      <c r="P60" s="27">
        <f t="shared" si="25"/>
        <v>2604986.208</v>
      </c>
      <c r="Q60" s="27">
        <f t="shared" si="26"/>
        <v>2621800.896</v>
      </c>
      <c r="R60" s="28">
        <f t="shared" si="27"/>
        <v>2638685.28</v>
      </c>
    </row>
    <row r="61" spans="4:18" ht="12">
      <c r="D61" s="18">
        <v>2500000</v>
      </c>
      <c r="E61" s="26">
        <f t="shared" si="14"/>
        <v>2525676.1750000003</v>
      </c>
      <c r="F61" s="27">
        <f t="shared" si="15"/>
        <v>2542387.65</v>
      </c>
      <c r="G61" s="27">
        <f t="shared" si="16"/>
        <v>2559172.275</v>
      </c>
      <c r="H61" s="27">
        <f t="shared" si="17"/>
        <v>2576029.5</v>
      </c>
      <c r="I61" s="27">
        <f t="shared" si="18"/>
        <v>2592961.25</v>
      </c>
      <c r="J61" s="27">
        <f t="shared" si="19"/>
        <v>2609965.0500000003</v>
      </c>
      <c r="K61" s="27">
        <f t="shared" si="20"/>
        <v>2627041.7249999996</v>
      </c>
      <c r="L61" s="27">
        <f t="shared" si="21"/>
        <v>2644193.1999999997</v>
      </c>
      <c r="M61" s="27">
        <f t="shared" si="22"/>
        <v>2661416.9999999995</v>
      </c>
      <c r="N61" s="27">
        <f t="shared" si="23"/>
        <v>2678714.4999999995</v>
      </c>
      <c r="O61" s="27">
        <f t="shared" si="24"/>
        <v>2696082.675</v>
      </c>
      <c r="P61" s="27">
        <f t="shared" si="25"/>
        <v>2713527.3000000003</v>
      </c>
      <c r="Q61" s="27">
        <f t="shared" si="26"/>
        <v>2731042.6</v>
      </c>
      <c r="R61" s="28">
        <f t="shared" si="27"/>
        <v>2748630.5</v>
      </c>
    </row>
    <row r="62" spans="4:18" ht="12">
      <c r="D62" s="18">
        <v>2600000</v>
      </c>
      <c r="E62" s="26">
        <f t="shared" si="14"/>
        <v>2626703.222</v>
      </c>
      <c r="F62" s="27">
        <f t="shared" si="15"/>
        <v>2644083.156</v>
      </c>
      <c r="G62" s="27">
        <f t="shared" si="16"/>
        <v>2661539.166</v>
      </c>
      <c r="H62" s="27">
        <f t="shared" si="17"/>
        <v>2679070.68</v>
      </c>
      <c r="I62" s="27">
        <f t="shared" si="18"/>
        <v>2696679.7</v>
      </c>
      <c r="J62" s="27">
        <f t="shared" si="19"/>
        <v>2714363.6520000002</v>
      </c>
      <c r="K62" s="27">
        <f t="shared" si="20"/>
        <v>2732123.394</v>
      </c>
      <c r="L62" s="27">
        <f t="shared" si="21"/>
        <v>2749960.928</v>
      </c>
      <c r="M62" s="27">
        <f t="shared" si="22"/>
        <v>2767873.68</v>
      </c>
      <c r="N62" s="27">
        <f t="shared" si="23"/>
        <v>2785863.0799999996</v>
      </c>
      <c r="O62" s="27">
        <f t="shared" si="24"/>
        <v>2803925.982</v>
      </c>
      <c r="P62" s="27">
        <f t="shared" si="25"/>
        <v>2822068.392</v>
      </c>
      <c r="Q62" s="27">
        <f t="shared" si="26"/>
        <v>2840284.304</v>
      </c>
      <c r="R62" s="28">
        <f t="shared" si="27"/>
        <v>2858575.72</v>
      </c>
    </row>
    <row r="63" spans="4:18" ht="12">
      <c r="D63" s="18">
        <v>2700000</v>
      </c>
      <c r="E63" s="26">
        <f t="shared" si="14"/>
        <v>2727730.2690000003</v>
      </c>
      <c r="F63" s="27">
        <f t="shared" si="15"/>
        <v>2745778.662</v>
      </c>
      <c r="G63" s="27">
        <f t="shared" si="16"/>
        <v>2763906.0569999996</v>
      </c>
      <c r="H63" s="27">
        <f t="shared" si="17"/>
        <v>2782111.8600000003</v>
      </c>
      <c r="I63" s="27">
        <f t="shared" si="18"/>
        <v>2800398.15</v>
      </c>
      <c r="J63" s="27">
        <f t="shared" si="19"/>
        <v>2818762.254</v>
      </c>
      <c r="K63" s="27">
        <f t="shared" si="20"/>
        <v>2837205.0629999996</v>
      </c>
      <c r="L63" s="27">
        <f t="shared" si="21"/>
        <v>2855728.656</v>
      </c>
      <c r="M63" s="27">
        <f t="shared" si="22"/>
        <v>2874330.36</v>
      </c>
      <c r="N63" s="27">
        <f t="shared" si="23"/>
        <v>2893011.6599999997</v>
      </c>
      <c r="O63" s="27">
        <f t="shared" si="24"/>
        <v>2911769.289</v>
      </c>
      <c r="P63" s="27">
        <f t="shared" si="25"/>
        <v>2930609.4840000006</v>
      </c>
      <c r="Q63" s="27">
        <f t="shared" si="26"/>
        <v>2949526.008</v>
      </c>
      <c r="R63" s="28">
        <f t="shared" si="27"/>
        <v>2968520.94</v>
      </c>
    </row>
    <row r="64" spans="4:18" ht="12">
      <c r="D64" s="18">
        <v>2800000</v>
      </c>
      <c r="E64" s="26">
        <f t="shared" si="14"/>
        <v>2828757.316</v>
      </c>
      <c r="F64" s="27">
        <f t="shared" si="15"/>
        <v>2847474.168</v>
      </c>
      <c r="G64" s="27">
        <f t="shared" si="16"/>
        <v>2866272.948</v>
      </c>
      <c r="H64" s="27">
        <f t="shared" si="17"/>
        <v>2885153.04</v>
      </c>
      <c r="I64" s="27">
        <f t="shared" si="18"/>
        <v>2904116.6</v>
      </c>
      <c r="J64" s="27">
        <f t="shared" si="19"/>
        <v>2923160.856</v>
      </c>
      <c r="K64" s="27">
        <f t="shared" si="20"/>
        <v>2942286.732</v>
      </c>
      <c r="L64" s="27">
        <f t="shared" si="21"/>
        <v>2961496.384</v>
      </c>
      <c r="M64" s="27">
        <f t="shared" si="22"/>
        <v>2980787.04</v>
      </c>
      <c r="N64" s="27">
        <f t="shared" si="23"/>
        <v>3000160.2399999998</v>
      </c>
      <c r="O64" s="27">
        <f t="shared" si="24"/>
        <v>3019612.596</v>
      </c>
      <c r="P64" s="27">
        <f t="shared" si="25"/>
        <v>3039150.5760000004</v>
      </c>
      <c r="Q64" s="27">
        <f t="shared" si="26"/>
        <v>3058767.712</v>
      </c>
      <c r="R64" s="28">
        <f t="shared" si="27"/>
        <v>3078466.16</v>
      </c>
    </row>
    <row r="65" spans="4:18" ht="12">
      <c r="D65" s="18">
        <v>2900000</v>
      </c>
      <c r="E65" s="26">
        <f t="shared" si="14"/>
        <v>2929784.363</v>
      </c>
      <c r="F65" s="27">
        <f t="shared" si="15"/>
        <v>2949169.6739999996</v>
      </c>
      <c r="G65" s="27">
        <f t="shared" si="16"/>
        <v>2968639.8389999997</v>
      </c>
      <c r="H65" s="27">
        <f t="shared" si="17"/>
        <v>2988194.22</v>
      </c>
      <c r="I65" s="27">
        <f t="shared" si="18"/>
        <v>3007835.0500000003</v>
      </c>
      <c r="J65" s="27">
        <f t="shared" si="19"/>
        <v>3027559.458</v>
      </c>
      <c r="K65" s="27">
        <f t="shared" si="20"/>
        <v>3047368.4009999996</v>
      </c>
      <c r="L65" s="27">
        <f t="shared" si="21"/>
        <v>3067264.1119999997</v>
      </c>
      <c r="M65" s="27">
        <f t="shared" si="22"/>
        <v>3087243.7199999997</v>
      </c>
      <c r="N65" s="27">
        <f t="shared" si="23"/>
        <v>3107308.82</v>
      </c>
      <c r="O65" s="27">
        <f t="shared" si="24"/>
        <v>3127455.903</v>
      </c>
      <c r="P65" s="27">
        <f t="shared" si="25"/>
        <v>3147691.668</v>
      </c>
      <c r="Q65" s="27">
        <f t="shared" si="26"/>
        <v>3168009.416</v>
      </c>
      <c r="R65" s="28">
        <f t="shared" si="27"/>
        <v>3188411.3800000004</v>
      </c>
    </row>
    <row r="66" spans="4:18" ht="12">
      <c r="D66" s="19">
        <v>3000000</v>
      </c>
      <c r="E66" s="29">
        <f t="shared" si="14"/>
        <v>3030811.41</v>
      </c>
      <c r="F66" s="30">
        <f t="shared" si="15"/>
        <v>3050865.18</v>
      </c>
      <c r="G66" s="30">
        <f t="shared" si="16"/>
        <v>3071006.73</v>
      </c>
      <c r="H66" s="30">
        <f t="shared" si="17"/>
        <v>3091235.4000000004</v>
      </c>
      <c r="I66" s="30">
        <f t="shared" si="18"/>
        <v>3111553.5000000005</v>
      </c>
      <c r="J66" s="30">
        <f t="shared" si="19"/>
        <v>3131958.06</v>
      </c>
      <c r="K66" s="30">
        <f t="shared" si="20"/>
        <v>3152450.07</v>
      </c>
      <c r="L66" s="30">
        <f t="shared" si="21"/>
        <v>3173031.84</v>
      </c>
      <c r="M66" s="30">
        <f t="shared" si="22"/>
        <v>3193700.4</v>
      </c>
      <c r="N66" s="30">
        <f t="shared" si="23"/>
        <v>3214457.3999999994</v>
      </c>
      <c r="O66" s="30">
        <f t="shared" si="24"/>
        <v>3235299.21</v>
      </c>
      <c r="P66" s="30">
        <f t="shared" si="25"/>
        <v>3256232.7600000002</v>
      </c>
      <c r="Q66" s="30">
        <f t="shared" si="26"/>
        <v>3277251.12</v>
      </c>
      <c r="R66" s="31">
        <f t="shared" si="27"/>
        <v>3298356.6</v>
      </c>
    </row>
  </sheetData>
  <mergeCells count="2">
    <mergeCell ref="T3:U4"/>
    <mergeCell ref="T5:V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253"/>
  <sheetViews>
    <sheetView workbookViewId="0" topLeftCell="A181">
      <selection activeCell="F21" sqref="F21"/>
    </sheetView>
  </sheetViews>
  <sheetFormatPr defaultColWidth="9.00390625" defaultRowHeight="13.5"/>
  <cols>
    <col min="1" max="1" width="14.125" style="36" customWidth="1"/>
    <col min="2" max="2" width="9.375" style="36" bestFit="1" customWidth="1"/>
    <col min="3" max="3" width="17.75390625" style="44" customWidth="1"/>
    <col min="4" max="16384" width="9.00390625" style="36" customWidth="1"/>
  </cols>
  <sheetData>
    <row r="1" spans="2:5" ht="13.5">
      <c r="B1" s="37" t="s">
        <v>40</v>
      </c>
      <c r="C1" s="44" t="s">
        <v>104</v>
      </c>
      <c r="E1" s="36" t="s">
        <v>42</v>
      </c>
    </row>
    <row r="2" spans="2:3" ht="13.5">
      <c r="B2" s="36">
        <v>1</v>
      </c>
      <c r="C2" s="45">
        <v>1.002208</v>
      </c>
    </row>
    <row r="3" spans="2:3" ht="13.5">
      <c r="B3" s="36">
        <v>2</v>
      </c>
      <c r="C3" s="45">
        <v>0.5016566</v>
      </c>
    </row>
    <row r="4" spans="2:3" ht="13.5">
      <c r="B4" s="36">
        <v>3</v>
      </c>
      <c r="C4" s="45">
        <v>0.33480641</v>
      </c>
    </row>
    <row r="5" spans="2:3" ht="13.5">
      <c r="B5" s="36">
        <v>4</v>
      </c>
      <c r="C5" s="45">
        <v>0.25138152</v>
      </c>
    </row>
    <row r="6" spans="2:3" ht="13.5">
      <c r="B6" s="36">
        <v>5</v>
      </c>
      <c r="C6" s="45">
        <v>0.20132674</v>
      </c>
    </row>
    <row r="7" spans="2:3" ht="13.5">
      <c r="B7" s="92">
        <v>6</v>
      </c>
      <c r="C7" s="45">
        <v>0.16795703</v>
      </c>
    </row>
    <row r="8" spans="2:3" ht="13.5">
      <c r="B8" s="36">
        <v>7</v>
      </c>
      <c r="C8" s="45">
        <v>0.14412163</v>
      </c>
    </row>
    <row r="9" spans="2:3" ht="13.5">
      <c r="B9" s="36">
        <v>8</v>
      </c>
      <c r="C9" s="45">
        <v>0.12624519</v>
      </c>
    </row>
    <row r="10" spans="2:3" ht="13.5">
      <c r="B10" s="36">
        <v>9</v>
      </c>
      <c r="C10" s="45">
        <v>0.11234138</v>
      </c>
    </row>
    <row r="11" spans="2:3" ht="13.5">
      <c r="B11" s="36">
        <v>10</v>
      </c>
      <c r="C11" s="45">
        <v>0.10121841</v>
      </c>
    </row>
    <row r="12" spans="2:3" ht="13.5">
      <c r="B12" s="36">
        <v>11</v>
      </c>
      <c r="C12" s="45">
        <v>0.09211788</v>
      </c>
    </row>
    <row r="13" spans="2:3" ht="13.5">
      <c r="B13" s="92">
        <v>12</v>
      </c>
      <c r="C13" s="45">
        <v>0.08453416</v>
      </c>
    </row>
    <row r="14" spans="2:3" ht="13.5">
      <c r="B14" s="36">
        <v>13</v>
      </c>
      <c r="C14" s="45">
        <v>0.07811724</v>
      </c>
    </row>
    <row r="15" spans="2:3" ht="13.5">
      <c r="B15" s="36">
        <v>14</v>
      </c>
      <c r="C15" s="45">
        <v>0.07261708</v>
      </c>
    </row>
    <row r="16" spans="2:3" ht="13.5">
      <c r="B16" s="36">
        <v>15</v>
      </c>
      <c r="C16" s="45">
        <v>0.06785032</v>
      </c>
    </row>
    <row r="17" spans="2:3" ht="13.5">
      <c r="B17" s="36">
        <v>16</v>
      </c>
      <c r="C17" s="45">
        <v>0.06367946</v>
      </c>
    </row>
    <row r="18" spans="2:3" ht="13.5">
      <c r="B18" s="36">
        <v>17</v>
      </c>
      <c r="C18" s="45">
        <v>0.05999934</v>
      </c>
    </row>
    <row r="19" spans="2:3" ht="13.5">
      <c r="B19" s="92">
        <v>18</v>
      </c>
      <c r="C19" s="45">
        <v>0.05672817</v>
      </c>
    </row>
    <row r="20" spans="2:3" ht="13.5">
      <c r="B20" s="36">
        <v>19</v>
      </c>
      <c r="C20" s="45">
        <v>0.05380137</v>
      </c>
    </row>
    <row r="21" spans="2:3" ht="13.5">
      <c r="B21" s="36">
        <v>20</v>
      </c>
      <c r="C21" s="45">
        <v>0.05116729</v>
      </c>
    </row>
    <row r="22" spans="2:3" ht="13.5">
      <c r="B22" s="36">
        <v>21</v>
      </c>
      <c r="C22" s="45">
        <v>0.04878412</v>
      </c>
    </row>
    <row r="23" spans="2:3" ht="13.5">
      <c r="B23" s="36">
        <v>22</v>
      </c>
      <c r="C23" s="45">
        <v>0.04661763</v>
      </c>
    </row>
    <row r="24" spans="2:3" ht="13.5">
      <c r="B24" s="36">
        <v>23</v>
      </c>
      <c r="C24" s="45">
        <v>0.04463957</v>
      </c>
    </row>
    <row r="25" spans="2:3" ht="13.5">
      <c r="B25" s="92">
        <v>24</v>
      </c>
      <c r="C25" s="45">
        <v>0.04282638</v>
      </c>
    </row>
    <row r="26" spans="2:3" ht="13.5">
      <c r="B26" s="36">
        <v>25</v>
      </c>
      <c r="C26" s="45">
        <v>0.04115828</v>
      </c>
    </row>
    <row r="27" spans="2:3" ht="13.5">
      <c r="B27" s="36">
        <v>26</v>
      </c>
      <c r="C27" s="45">
        <v>0.03961853</v>
      </c>
    </row>
    <row r="28" spans="2:3" ht="13.5">
      <c r="B28" s="36">
        <v>27</v>
      </c>
      <c r="C28" s="45">
        <v>0.03819286</v>
      </c>
    </row>
    <row r="29" spans="2:3" ht="13.5">
      <c r="B29" s="36">
        <v>28</v>
      </c>
      <c r="C29" s="45">
        <v>0.03686906</v>
      </c>
    </row>
    <row r="30" spans="2:3" ht="13.5">
      <c r="B30" s="36">
        <v>29</v>
      </c>
      <c r="C30" s="45">
        <v>0.03563658</v>
      </c>
    </row>
    <row r="31" spans="2:3" ht="13.5">
      <c r="B31" s="92">
        <v>30</v>
      </c>
      <c r="C31" s="45">
        <v>0.03448629</v>
      </c>
    </row>
    <row r="32" spans="2:3" ht="13.5">
      <c r="B32" s="36">
        <v>31</v>
      </c>
      <c r="C32" s="45">
        <v>0.03341024</v>
      </c>
    </row>
    <row r="33" spans="2:3" ht="13.5">
      <c r="B33" s="36">
        <v>32</v>
      </c>
      <c r="C33" s="45">
        <v>0.03240147</v>
      </c>
    </row>
    <row r="34" spans="2:3" ht="13.5">
      <c r="B34" s="36">
        <v>33</v>
      </c>
      <c r="C34" s="45">
        <v>0.03145386</v>
      </c>
    </row>
    <row r="35" spans="2:3" ht="13.5">
      <c r="B35" s="36">
        <v>34</v>
      </c>
      <c r="C35" s="45">
        <v>0.03056202</v>
      </c>
    </row>
    <row r="36" spans="2:3" ht="13.5">
      <c r="B36" s="36">
        <v>35</v>
      </c>
      <c r="C36" s="45">
        <v>0.02972116</v>
      </c>
    </row>
    <row r="37" spans="2:3" ht="13.5">
      <c r="B37" s="92">
        <v>36</v>
      </c>
      <c r="C37" s="45">
        <v>0.02892704</v>
      </c>
    </row>
    <row r="38" spans="2:3" ht="13.5">
      <c r="B38" s="36">
        <v>37</v>
      </c>
      <c r="C38" s="45">
        <v>0.02817586</v>
      </c>
    </row>
    <row r="39" spans="2:3" ht="13.5">
      <c r="B39" s="36">
        <v>38</v>
      </c>
      <c r="C39" s="45">
        <v>0.02746425</v>
      </c>
    </row>
    <row r="40" spans="2:3" ht="13.5">
      <c r="B40" s="36">
        <v>39</v>
      </c>
      <c r="C40" s="45">
        <v>0.02678914</v>
      </c>
    </row>
    <row r="41" spans="2:3" ht="13.5">
      <c r="B41" s="36">
        <v>40</v>
      </c>
      <c r="C41" s="45">
        <v>0.02614782</v>
      </c>
    </row>
    <row r="42" spans="2:3" ht="13.5">
      <c r="B42" s="36">
        <v>41</v>
      </c>
      <c r="C42" s="45">
        <v>0.02553779</v>
      </c>
    </row>
    <row r="43" spans="2:3" ht="13.5">
      <c r="B43" s="92">
        <v>42</v>
      </c>
      <c r="C43" s="45">
        <v>0.02495684</v>
      </c>
    </row>
    <row r="44" spans="2:3" ht="13.5">
      <c r="B44" s="36">
        <v>43</v>
      </c>
      <c r="C44" s="45">
        <v>0.02440292</v>
      </c>
    </row>
    <row r="45" spans="2:3" ht="13.5">
      <c r="B45" s="36">
        <v>44</v>
      </c>
      <c r="C45" s="45">
        <v>0.0238742</v>
      </c>
    </row>
    <row r="46" spans="2:3" ht="13.5">
      <c r="B46" s="36">
        <v>45</v>
      </c>
      <c r="C46" s="45">
        <v>0.023369</v>
      </c>
    </row>
    <row r="47" spans="2:3" ht="13.5">
      <c r="B47" s="36">
        <v>46</v>
      </c>
      <c r="C47" s="45">
        <v>0.02288578</v>
      </c>
    </row>
    <row r="48" spans="2:3" ht="13.5">
      <c r="B48" s="36">
        <v>47</v>
      </c>
      <c r="C48" s="45">
        <v>0.02242314</v>
      </c>
    </row>
    <row r="49" spans="2:3" ht="13.5">
      <c r="B49" s="92">
        <v>48</v>
      </c>
      <c r="C49" s="45">
        <v>0.0219798</v>
      </c>
    </row>
    <row r="50" spans="2:3" ht="13.5">
      <c r="B50" s="36">
        <v>49</v>
      </c>
      <c r="C50" s="45">
        <v>0.02155456</v>
      </c>
    </row>
    <row r="51" spans="2:3" ht="13.5">
      <c r="B51" s="36">
        <v>50</v>
      </c>
      <c r="C51" s="45">
        <v>0.02114635</v>
      </c>
    </row>
    <row r="52" spans="2:3" ht="13.5">
      <c r="B52" s="36">
        <v>51</v>
      </c>
      <c r="C52" s="45">
        <v>0.02075417</v>
      </c>
    </row>
    <row r="53" spans="2:3" ht="13.5">
      <c r="B53" s="36">
        <v>52</v>
      </c>
      <c r="C53" s="45">
        <v>0.02037709</v>
      </c>
    </row>
    <row r="54" spans="2:3" ht="13.5">
      <c r="B54" s="36">
        <v>53</v>
      </c>
      <c r="C54" s="45">
        <v>0.02001425</v>
      </c>
    </row>
    <row r="55" spans="2:3" ht="13.5">
      <c r="B55" s="92">
        <v>54</v>
      </c>
      <c r="C55" s="45">
        <v>0.01966486</v>
      </c>
    </row>
    <row r="56" spans="2:3" ht="13.5">
      <c r="B56" s="36">
        <v>55</v>
      </c>
      <c r="C56" s="45">
        <v>0.01932819</v>
      </c>
    </row>
    <row r="57" spans="2:3" ht="13.5">
      <c r="B57" s="36">
        <v>56</v>
      </c>
      <c r="C57" s="45">
        <v>0.01900357</v>
      </c>
    </row>
    <row r="58" spans="2:3" ht="13.5">
      <c r="B58" s="36">
        <v>57</v>
      </c>
      <c r="C58" s="45">
        <v>0.01869034</v>
      </c>
    </row>
    <row r="59" spans="2:3" ht="13.5">
      <c r="B59" s="36">
        <v>58</v>
      </c>
      <c r="C59" s="45">
        <v>0.01838793</v>
      </c>
    </row>
    <row r="60" spans="2:3" ht="13.5">
      <c r="B60" s="36">
        <v>59</v>
      </c>
      <c r="C60" s="45">
        <v>0.01809579</v>
      </c>
    </row>
    <row r="61" spans="2:3" ht="13.5">
      <c r="B61" s="92">
        <v>60</v>
      </c>
      <c r="C61" s="45">
        <v>0.0178134</v>
      </c>
    </row>
    <row r="62" spans="2:3" ht="13.5">
      <c r="B62" s="36">
        <v>61</v>
      </c>
      <c r="C62" s="45">
        <v>0.01754028</v>
      </c>
    </row>
    <row r="63" spans="2:3" ht="13.5">
      <c r="B63" s="36">
        <v>62</v>
      </c>
      <c r="C63" s="45">
        <v>0.01727598</v>
      </c>
    </row>
    <row r="64" spans="2:3" ht="13.5">
      <c r="B64" s="36">
        <v>63</v>
      </c>
      <c r="C64" s="45">
        <v>0.01702009</v>
      </c>
    </row>
    <row r="65" spans="2:3" ht="13.5">
      <c r="B65" s="36">
        <v>64</v>
      </c>
      <c r="C65" s="45">
        <v>0.0167722</v>
      </c>
    </row>
    <row r="66" spans="2:3" ht="13.5">
      <c r="B66" s="36">
        <v>65</v>
      </c>
      <c r="C66" s="45">
        <v>0.01653196</v>
      </c>
    </row>
    <row r="67" spans="2:3" ht="13.5">
      <c r="B67" s="92">
        <v>66</v>
      </c>
      <c r="C67" s="45">
        <v>0.01629901</v>
      </c>
    </row>
    <row r="68" spans="2:3" ht="13.5">
      <c r="B68" s="36">
        <v>67</v>
      </c>
      <c r="C68" s="45">
        <v>0.01607302</v>
      </c>
    </row>
    <row r="69" spans="2:3" ht="13.5">
      <c r="B69" s="36">
        <v>68</v>
      </c>
      <c r="C69" s="45">
        <v>0.01585369</v>
      </c>
    </row>
    <row r="70" spans="2:3" ht="13.5">
      <c r="B70" s="36">
        <v>69</v>
      </c>
      <c r="C70" s="45">
        <v>0.01564073</v>
      </c>
    </row>
    <row r="71" spans="2:3" ht="13.5">
      <c r="B71" s="36">
        <v>70</v>
      </c>
      <c r="C71" s="45">
        <v>0.01543387</v>
      </c>
    </row>
    <row r="72" spans="2:3" ht="13.5">
      <c r="B72" s="36">
        <v>71</v>
      </c>
      <c r="C72" s="45">
        <v>0.01523285</v>
      </c>
    </row>
    <row r="73" spans="2:3" ht="13.5">
      <c r="B73" s="92">
        <v>72</v>
      </c>
      <c r="C73" s="45">
        <v>0.01503742</v>
      </c>
    </row>
    <row r="74" spans="2:3" ht="13.5">
      <c r="B74" s="36">
        <v>73</v>
      </c>
      <c r="C74" s="45">
        <v>0.01484736</v>
      </c>
    </row>
    <row r="75" spans="2:3" ht="13.5">
      <c r="B75" s="36">
        <v>74</v>
      </c>
      <c r="C75" s="45">
        <v>0.01466244</v>
      </c>
    </row>
    <row r="76" spans="2:3" ht="13.5">
      <c r="B76" s="36">
        <v>75</v>
      </c>
      <c r="C76" s="45">
        <v>0.01448247</v>
      </c>
    </row>
    <row r="77" spans="2:3" ht="13.5">
      <c r="B77" s="36">
        <v>76</v>
      </c>
      <c r="C77" s="45">
        <v>0.01430724</v>
      </c>
    </row>
    <row r="78" spans="2:3" ht="13.5">
      <c r="B78" s="36">
        <v>77</v>
      </c>
      <c r="C78" s="45">
        <v>0.01413657</v>
      </c>
    </row>
    <row r="79" spans="2:3" ht="13.5">
      <c r="B79" s="92">
        <v>78</v>
      </c>
      <c r="C79" s="45">
        <v>0.0139703</v>
      </c>
    </row>
    <row r="80" spans="2:3" ht="13.5">
      <c r="B80" s="36">
        <v>79</v>
      </c>
      <c r="C80" s="45">
        <v>0.01380824</v>
      </c>
    </row>
    <row r="81" spans="2:3" ht="13.5">
      <c r="B81" s="36">
        <v>80</v>
      </c>
      <c r="C81" s="45">
        <v>0.01365024</v>
      </c>
    </row>
    <row r="82" spans="2:3" ht="13.5">
      <c r="B82" s="36">
        <v>81</v>
      </c>
      <c r="C82" s="45">
        <v>0.01349615</v>
      </c>
    </row>
    <row r="83" spans="2:3" ht="13.5">
      <c r="B83" s="36">
        <v>82</v>
      </c>
      <c r="C83" s="45">
        <v>0.01334583</v>
      </c>
    </row>
    <row r="84" spans="2:3" ht="13.5">
      <c r="B84" s="36">
        <v>83</v>
      </c>
      <c r="C84" s="45">
        <v>0.01319915</v>
      </c>
    </row>
    <row r="85" spans="1:5" ht="13.5">
      <c r="A85" s="39"/>
      <c r="B85" s="93">
        <v>84</v>
      </c>
      <c r="C85" s="45">
        <v>0.01305596</v>
      </c>
      <c r="D85" t="s">
        <v>58</v>
      </c>
      <c r="E85" t="s">
        <v>59</v>
      </c>
    </row>
    <row r="86" spans="2:5" ht="13.5">
      <c r="B86" s="36">
        <v>301</v>
      </c>
      <c r="C86" s="46">
        <v>1.002208</v>
      </c>
      <c r="D86">
        <v>1</v>
      </c>
      <c r="E86">
        <v>1.002208</v>
      </c>
    </row>
    <row r="87" spans="2:5" ht="13.5">
      <c r="B87" s="36">
        <v>302</v>
      </c>
      <c r="C87" s="46">
        <v>0.5016566</v>
      </c>
      <c r="D87">
        <v>2</v>
      </c>
      <c r="E87">
        <v>0.5016566</v>
      </c>
    </row>
    <row r="88" spans="2:5" ht="13.5">
      <c r="B88" s="36">
        <v>303</v>
      </c>
      <c r="C88" s="46">
        <v>0.33480641</v>
      </c>
      <c r="D88">
        <v>3</v>
      </c>
      <c r="E88">
        <v>0.33480641</v>
      </c>
    </row>
    <row r="89" spans="2:5" ht="13.5">
      <c r="B89" s="36">
        <v>304</v>
      </c>
      <c r="C89" s="46">
        <v>0.25138152</v>
      </c>
      <c r="D89">
        <v>4</v>
      </c>
      <c r="E89">
        <v>0.25138152</v>
      </c>
    </row>
    <row r="90" spans="2:5" ht="13.5">
      <c r="B90" s="36">
        <v>305</v>
      </c>
      <c r="C90" s="46">
        <v>0.20132674</v>
      </c>
      <c r="D90">
        <v>5</v>
      </c>
      <c r="E90">
        <v>0.20132674</v>
      </c>
    </row>
    <row r="91" spans="2:5" ht="13.5">
      <c r="B91" s="88">
        <v>306</v>
      </c>
      <c r="C91" s="46">
        <v>0.11217723</v>
      </c>
      <c r="D91">
        <v>6</v>
      </c>
      <c r="E91">
        <v>0.11217723</v>
      </c>
    </row>
    <row r="92" spans="2:5" ht="13.5">
      <c r="B92" s="36">
        <v>307</v>
      </c>
      <c r="C92" s="46">
        <v>0.10101883</v>
      </c>
      <c r="D92">
        <v>7</v>
      </c>
      <c r="E92">
        <v>0.10101883</v>
      </c>
    </row>
    <row r="93" spans="2:5" ht="13.5">
      <c r="B93" s="36">
        <v>308</v>
      </c>
      <c r="C93" s="46">
        <v>0.09189779</v>
      </c>
      <c r="D93">
        <v>8</v>
      </c>
      <c r="E93">
        <v>0.09189779</v>
      </c>
    </row>
    <row r="94" spans="2:5" ht="13.5">
      <c r="B94" s="36">
        <v>309</v>
      </c>
      <c r="C94" s="46">
        <v>0.08430281</v>
      </c>
      <c r="D94">
        <v>9</v>
      </c>
      <c r="E94">
        <v>0.08430281</v>
      </c>
    </row>
    <row r="95" spans="2:5" ht="13.5">
      <c r="B95" s="36">
        <v>310</v>
      </c>
      <c r="C95" s="46">
        <v>0.07788049</v>
      </c>
      <c r="D95">
        <v>10</v>
      </c>
      <c r="E95">
        <v>0.07788049</v>
      </c>
    </row>
    <row r="96" spans="2:5" ht="13.5">
      <c r="B96" s="36">
        <v>311</v>
      </c>
      <c r="C96" s="46">
        <v>0.07237871</v>
      </c>
      <c r="D96">
        <v>11</v>
      </c>
      <c r="E96">
        <v>0.07237871</v>
      </c>
    </row>
    <row r="97" spans="2:5" ht="13.5">
      <c r="B97" s="88">
        <v>312</v>
      </c>
      <c r="C97" s="46">
        <v>0.05645973</v>
      </c>
      <c r="D97">
        <v>12</v>
      </c>
      <c r="E97">
        <v>0.05645973</v>
      </c>
    </row>
    <row r="98" spans="2:5" ht="13.5">
      <c r="B98" s="36">
        <v>313</v>
      </c>
      <c r="C98" s="46">
        <v>0.05352324</v>
      </c>
      <c r="D98">
        <v>13</v>
      </c>
      <c r="E98">
        <v>0.05352324</v>
      </c>
    </row>
    <row r="99" spans="2:5" ht="13.5">
      <c r="B99" s="36">
        <v>314</v>
      </c>
      <c r="C99" s="46">
        <v>0.05088264</v>
      </c>
      <c r="D99">
        <v>14</v>
      </c>
      <c r="E99">
        <v>0.05088264</v>
      </c>
    </row>
    <row r="100" spans="2:5" ht="13.5">
      <c r="B100" s="36">
        <v>315</v>
      </c>
      <c r="C100" s="46">
        <v>0.04849537</v>
      </c>
      <c r="D100">
        <v>15</v>
      </c>
      <c r="E100">
        <v>0.04849537</v>
      </c>
    </row>
    <row r="101" spans="2:5" ht="13.5">
      <c r="B101" s="36">
        <v>316</v>
      </c>
      <c r="C101" s="46">
        <v>0.04632664</v>
      </c>
      <c r="D101">
        <v>16</v>
      </c>
      <c r="E101">
        <v>0.04632664</v>
      </c>
    </row>
    <row r="102" spans="2:5" ht="13.5">
      <c r="B102" s="36">
        <v>317</v>
      </c>
      <c r="C102" s="46">
        <v>0.04434776</v>
      </c>
      <c r="D102">
        <v>17</v>
      </c>
      <c r="E102">
        <v>0.04434776</v>
      </c>
    </row>
    <row r="103" spans="2:5" ht="13.5">
      <c r="B103" s="88">
        <v>318</v>
      </c>
      <c r="C103" s="46">
        <v>0.03788831</v>
      </c>
      <c r="D103">
        <v>18</v>
      </c>
      <c r="E103">
        <v>0.03788831</v>
      </c>
    </row>
    <row r="104" spans="2:5" ht="13.5">
      <c r="B104" s="36">
        <v>319</v>
      </c>
      <c r="C104" s="46">
        <v>0.03655996</v>
      </c>
      <c r="D104">
        <v>19</v>
      </c>
      <c r="E104">
        <v>0.03655996</v>
      </c>
    </row>
    <row r="105" spans="2:5" ht="13.5">
      <c r="B105" s="36">
        <v>320</v>
      </c>
      <c r="C105" s="46">
        <v>0.03532424</v>
      </c>
      <c r="D105">
        <v>20</v>
      </c>
      <c r="E105">
        <v>0.03532424</v>
      </c>
    </row>
    <row r="106" spans="2:5" ht="13.5">
      <c r="B106" s="36">
        <v>321</v>
      </c>
      <c r="C106" s="46">
        <v>0.03417178</v>
      </c>
      <c r="D106">
        <v>21</v>
      </c>
      <c r="E106">
        <v>0.03417178</v>
      </c>
    </row>
    <row r="107" spans="2:5" ht="13.5">
      <c r="B107" s="36">
        <v>322</v>
      </c>
      <c r="C107" s="46">
        <v>0.03309445</v>
      </c>
      <c r="D107">
        <v>22</v>
      </c>
      <c r="E107">
        <v>0.03309445</v>
      </c>
    </row>
    <row r="108" spans="2:5" ht="13.5">
      <c r="B108" s="36">
        <v>323</v>
      </c>
      <c r="C108" s="46">
        <v>0.03208513</v>
      </c>
      <c r="D108">
        <v>23</v>
      </c>
      <c r="E108">
        <v>0.03208513</v>
      </c>
    </row>
    <row r="109" spans="2:5" ht="13.5">
      <c r="B109" s="88">
        <v>324</v>
      </c>
      <c r="C109" s="46">
        <v>0.02860342</v>
      </c>
      <c r="D109">
        <v>24</v>
      </c>
      <c r="E109">
        <v>0.02860342</v>
      </c>
    </row>
    <row r="110" spans="2:5" ht="13.5">
      <c r="B110" s="36">
        <v>325</v>
      </c>
      <c r="C110" s="46">
        <v>0.02784956</v>
      </c>
      <c r="D110">
        <v>25</v>
      </c>
      <c r="E110">
        <v>0.02784956</v>
      </c>
    </row>
    <row r="111" spans="2:5" ht="13.5">
      <c r="B111" s="36">
        <v>326</v>
      </c>
      <c r="C111" s="46">
        <v>0.02713595</v>
      </c>
      <c r="D111">
        <v>26</v>
      </c>
      <c r="E111">
        <v>0.02713595</v>
      </c>
    </row>
    <row r="112" spans="2:5" ht="13.5">
      <c r="B112" s="36">
        <v>327</v>
      </c>
      <c r="C112" s="46">
        <v>0.02645946</v>
      </c>
      <c r="D112">
        <v>27</v>
      </c>
      <c r="E112">
        <v>0.02645946</v>
      </c>
    </row>
    <row r="113" spans="2:5" ht="13.5">
      <c r="B113" s="36">
        <v>328</v>
      </c>
      <c r="C113" s="46">
        <v>0.02581726</v>
      </c>
      <c r="D113">
        <v>28</v>
      </c>
      <c r="E113">
        <v>0.02581726</v>
      </c>
    </row>
    <row r="114" spans="2:5" ht="13.5">
      <c r="B114" s="36">
        <v>329</v>
      </c>
      <c r="C114" s="46">
        <v>0.02520681</v>
      </c>
      <c r="D114">
        <v>29</v>
      </c>
      <c r="E114">
        <v>0.02520681</v>
      </c>
    </row>
    <row r="115" spans="2:5" ht="13.5">
      <c r="B115" s="88">
        <v>330</v>
      </c>
      <c r="C115" s="46">
        <v>0.02303313</v>
      </c>
      <c r="D115">
        <v>30</v>
      </c>
      <c r="E115">
        <v>0.02303313</v>
      </c>
    </row>
    <row r="116" spans="2:5" ht="13.5">
      <c r="B116" s="36">
        <v>331</v>
      </c>
      <c r="C116" s="46">
        <v>0.0225481</v>
      </c>
      <c r="D116">
        <v>31</v>
      </c>
      <c r="E116">
        <v>0.0225481</v>
      </c>
    </row>
    <row r="117" spans="2:5" ht="13.5">
      <c r="B117" s="36">
        <v>332</v>
      </c>
      <c r="C117" s="46">
        <v>0.02208408</v>
      </c>
      <c r="D117">
        <v>32</v>
      </c>
      <c r="E117">
        <v>0.02208408</v>
      </c>
    </row>
    <row r="118" spans="2:5" ht="13.5">
      <c r="B118" s="36">
        <v>333</v>
      </c>
      <c r="C118" s="46">
        <v>0.02163973</v>
      </c>
      <c r="D118">
        <v>33</v>
      </c>
      <c r="E118">
        <v>0.02163973</v>
      </c>
    </row>
    <row r="119" spans="2:5" ht="13.5">
      <c r="B119" s="36">
        <v>334</v>
      </c>
      <c r="C119" s="46">
        <v>0.02121384</v>
      </c>
      <c r="D119">
        <v>34</v>
      </c>
      <c r="E119">
        <v>0.02121384</v>
      </c>
    </row>
    <row r="120" spans="2:5" ht="13.5">
      <c r="B120" s="36">
        <v>335</v>
      </c>
      <c r="C120" s="46">
        <v>0.02080527</v>
      </c>
      <c r="D120">
        <v>35</v>
      </c>
      <c r="E120">
        <v>0.02080527</v>
      </c>
    </row>
    <row r="121" spans="2:5" ht="13.5">
      <c r="B121" s="88">
        <v>336</v>
      </c>
      <c r="C121" s="46">
        <v>0.01932015</v>
      </c>
      <c r="D121">
        <v>36</v>
      </c>
      <c r="E121">
        <v>0.01932015</v>
      </c>
    </row>
    <row r="122" spans="2:5" ht="13.5">
      <c r="B122" s="36">
        <v>337</v>
      </c>
      <c r="C122" s="46">
        <v>0.01898215</v>
      </c>
      <c r="D122">
        <v>37</v>
      </c>
      <c r="E122">
        <v>0.01898215</v>
      </c>
    </row>
    <row r="123" spans="2:5" ht="13.5">
      <c r="B123" s="36">
        <v>338</v>
      </c>
      <c r="C123" s="46">
        <v>0.01865648</v>
      </c>
      <c r="D123">
        <v>38</v>
      </c>
      <c r="E123">
        <v>0.01865648</v>
      </c>
    </row>
    <row r="124" spans="2:5" ht="13.5">
      <c r="B124" s="36">
        <v>339</v>
      </c>
      <c r="C124" s="46">
        <v>0.01834248</v>
      </c>
      <c r="D124">
        <v>39</v>
      </c>
      <c r="E124">
        <v>0.01834248</v>
      </c>
    </row>
    <row r="125" spans="2:5" ht="13.5">
      <c r="B125" s="36">
        <v>340</v>
      </c>
      <c r="C125" s="46">
        <v>0.01803953</v>
      </c>
      <c r="D125">
        <v>40</v>
      </c>
      <c r="E125">
        <v>0.01803953</v>
      </c>
    </row>
    <row r="126" spans="2:5" ht="13.5">
      <c r="B126" s="36">
        <v>341</v>
      </c>
      <c r="C126" s="46">
        <v>0.01774706</v>
      </c>
      <c r="D126">
        <v>41</v>
      </c>
      <c r="E126">
        <v>0.01774706</v>
      </c>
    </row>
    <row r="127" spans="2:5" ht="13.5">
      <c r="B127" s="88">
        <v>342</v>
      </c>
      <c r="C127" s="46">
        <v>0.01666848</v>
      </c>
      <c r="D127">
        <v>42</v>
      </c>
      <c r="E127">
        <v>0.01666848</v>
      </c>
    </row>
    <row r="128" spans="2:5" ht="13.5">
      <c r="B128" s="36">
        <v>343</v>
      </c>
      <c r="C128" s="46">
        <v>0.01641956</v>
      </c>
      <c r="D128">
        <v>43</v>
      </c>
      <c r="E128">
        <v>0.01641956</v>
      </c>
    </row>
    <row r="129" spans="2:5" ht="13.5">
      <c r="B129" s="36">
        <v>344</v>
      </c>
      <c r="C129" s="46">
        <v>0.01617848</v>
      </c>
      <c r="D129">
        <v>44</v>
      </c>
      <c r="E129">
        <v>0.01617848</v>
      </c>
    </row>
    <row r="130" spans="2:5" ht="13.5">
      <c r="B130" s="36">
        <v>345</v>
      </c>
      <c r="C130" s="46">
        <v>0.01594489</v>
      </c>
      <c r="D130">
        <v>45</v>
      </c>
      <c r="E130">
        <v>0.01594489</v>
      </c>
    </row>
    <row r="131" spans="2:5" ht="13.5">
      <c r="B131" s="36">
        <v>346</v>
      </c>
      <c r="C131" s="46">
        <v>0.01571844</v>
      </c>
      <c r="D131">
        <v>46</v>
      </c>
      <c r="E131">
        <v>0.01571844</v>
      </c>
    </row>
    <row r="132" spans="2:5" ht="13.5">
      <c r="B132" s="36">
        <v>347</v>
      </c>
      <c r="C132" s="46">
        <v>0.01549881</v>
      </c>
      <c r="D132">
        <v>47</v>
      </c>
      <c r="E132">
        <v>0.01549881</v>
      </c>
    </row>
    <row r="133" spans="2:5" ht="13.5">
      <c r="B133" s="88">
        <v>348</v>
      </c>
      <c r="C133" s="46">
        <v>0.01468014</v>
      </c>
      <c r="D133">
        <v>48</v>
      </c>
      <c r="E133">
        <v>0.01468014</v>
      </c>
    </row>
    <row r="134" spans="2:5" ht="13.5">
      <c r="B134" s="36">
        <v>349</v>
      </c>
      <c r="C134" s="46">
        <v>0.01448922</v>
      </c>
      <c r="D134">
        <v>49</v>
      </c>
      <c r="E134">
        <v>0.01448922</v>
      </c>
    </row>
    <row r="135" spans="2:5" ht="13.5">
      <c r="B135" s="36">
        <v>350</v>
      </c>
      <c r="C135" s="46">
        <v>0.01430362</v>
      </c>
      <c r="D135">
        <v>50</v>
      </c>
      <c r="E135">
        <v>0.01430362</v>
      </c>
    </row>
    <row r="136" spans="2:5" ht="13.5">
      <c r="B136" s="36">
        <v>351</v>
      </c>
      <c r="C136" s="46">
        <v>0.0141231</v>
      </c>
      <c r="D136">
        <v>51</v>
      </c>
      <c r="E136">
        <v>0.0141231</v>
      </c>
    </row>
    <row r="137" spans="2:5" ht="13.5">
      <c r="B137" s="36">
        <v>352</v>
      </c>
      <c r="C137" s="46">
        <v>0.01394746</v>
      </c>
      <c r="D137">
        <v>52</v>
      </c>
      <c r="E137">
        <v>0.01394746</v>
      </c>
    </row>
    <row r="138" spans="2:5" ht="13.5">
      <c r="B138" s="36">
        <v>353</v>
      </c>
      <c r="C138" s="46">
        <v>0.01377651</v>
      </c>
      <c r="D138">
        <v>53</v>
      </c>
      <c r="E138">
        <v>0.01377651</v>
      </c>
    </row>
    <row r="139" spans="2:5" ht="13.5">
      <c r="B139" s="88">
        <v>354</v>
      </c>
      <c r="C139" s="46">
        <v>0.01313401</v>
      </c>
      <c r="D139">
        <v>54</v>
      </c>
      <c r="E139">
        <v>0.01313401</v>
      </c>
    </row>
    <row r="140" spans="2:5" ht="13.5">
      <c r="B140" s="36">
        <v>355</v>
      </c>
      <c r="C140" s="46">
        <v>0.01298297</v>
      </c>
      <c r="D140">
        <v>55</v>
      </c>
      <c r="E140">
        <v>0.01298297</v>
      </c>
    </row>
    <row r="141" spans="2:5" ht="13.5">
      <c r="B141" s="36">
        <v>356</v>
      </c>
      <c r="C141" s="46">
        <v>0.01283569</v>
      </c>
      <c r="D141">
        <v>56</v>
      </c>
      <c r="E141">
        <v>0.01283569</v>
      </c>
    </row>
    <row r="142" spans="2:5" ht="13.5">
      <c r="B142" s="36">
        <v>357</v>
      </c>
      <c r="C142" s="46">
        <v>0.01269202</v>
      </c>
      <c r="D142">
        <v>57</v>
      </c>
      <c r="E142">
        <v>0.01269202</v>
      </c>
    </row>
    <row r="143" spans="2:5" ht="13.5">
      <c r="B143" s="36">
        <v>358</v>
      </c>
      <c r="C143" s="46">
        <v>0.01255184</v>
      </c>
      <c r="D143">
        <v>58</v>
      </c>
      <c r="E143">
        <v>0.01255184</v>
      </c>
    </row>
    <row r="144" spans="2:5" ht="13.5">
      <c r="B144" s="36">
        <v>359</v>
      </c>
      <c r="C144" s="46">
        <v>0.01241503</v>
      </c>
      <c r="D144">
        <v>59</v>
      </c>
      <c r="E144">
        <v>0.01241503</v>
      </c>
    </row>
    <row r="145" spans="2:5" ht="13.5">
      <c r="B145" s="88">
        <v>360</v>
      </c>
      <c r="C145" s="46">
        <v>0.01189743</v>
      </c>
      <c r="D145">
        <v>60</v>
      </c>
      <c r="E145">
        <v>0.01189743</v>
      </c>
    </row>
    <row r="146" spans="2:5" ht="13.5">
      <c r="B146" s="36">
        <v>361</v>
      </c>
      <c r="C146" s="46">
        <v>0.01177498</v>
      </c>
      <c r="D146">
        <v>61</v>
      </c>
      <c r="E146">
        <v>0.01177498</v>
      </c>
    </row>
    <row r="147" spans="2:5" ht="13.5">
      <c r="B147" s="36">
        <v>362</v>
      </c>
      <c r="C147" s="46">
        <v>0.01165528</v>
      </c>
      <c r="D147">
        <v>62</v>
      </c>
      <c r="E147">
        <v>0.01165528</v>
      </c>
    </row>
    <row r="148" spans="2:5" ht="13.5">
      <c r="B148" s="36">
        <v>363</v>
      </c>
      <c r="C148" s="46">
        <v>0.01153824</v>
      </c>
      <c r="D148">
        <v>63</v>
      </c>
      <c r="E148">
        <v>0.01153824</v>
      </c>
    </row>
    <row r="149" spans="2:5" ht="13.5">
      <c r="B149" s="36">
        <v>364</v>
      </c>
      <c r="C149" s="46">
        <v>0.01142378</v>
      </c>
      <c r="D149">
        <v>64</v>
      </c>
      <c r="E149">
        <v>0.01142378</v>
      </c>
    </row>
    <row r="150" spans="2:5" ht="13.5">
      <c r="B150" s="36">
        <v>365</v>
      </c>
      <c r="C150" s="46">
        <v>0.01131182</v>
      </c>
      <c r="D150">
        <v>65</v>
      </c>
      <c r="E150">
        <v>0.01131182</v>
      </c>
    </row>
    <row r="151" spans="2:5" ht="13.5">
      <c r="B151" s="88">
        <v>366</v>
      </c>
      <c r="C151" s="46">
        <v>0.01088598</v>
      </c>
      <c r="D151">
        <v>66</v>
      </c>
      <c r="E151">
        <v>0.01088598</v>
      </c>
    </row>
    <row r="152" spans="2:5" ht="13.5">
      <c r="B152" s="36">
        <v>367</v>
      </c>
      <c r="C152" s="46">
        <v>0.01078471</v>
      </c>
      <c r="D152">
        <v>67</v>
      </c>
      <c r="E152">
        <v>0.01078471</v>
      </c>
    </row>
    <row r="153" spans="2:5" ht="13.5">
      <c r="B153" s="36">
        <v>368</v>
      </c>
      <c r="C153" s="46">
        <v>0.01068552</v>
      </c>
      <c r="D153">
        <v>68</v>
      </c>
      <c r="E153">
        <v>0.01068552</v>
      </c>
    </row>
    <row r="154" spans="2:5" ht="13.5">
      <c r="B154" s="36">
        <v>369</v>
      </c>
      <c r="C154" s="46">
        <v>0.01058835</v>
      </c>
      <c r="D154">
        <v>69</v>
      </c>
      <c r="E154">
        <v>0.01058835</v>
      </c>
    </row>
    <row r="155" spans="2:5" ht="13.5">
      <c r="B155" s="36">
        <v>370</v>
      </c>
      <c r="C155" s="46">
        <v>0.01049314</v>
      </c>
      <c r="D155">
        <v>70</v>
      </c>
      <c r="E155">
        <v>0.01049314</v>
      </c>
    </row>
    <row r="156" spans="2:5" ht="13.5">
      <c r="B156" s="36">
        <v>371</v>
      </c>
      <c r="C156" s="46">
        <v>0.01039983</v>
      </c>
      <c r="D156">
        <v>71</v>
      </c>
      <c r="E156">
        <v>0.01039983</v>
      </c>
    </row>
    <row r="157" spans="2:5" ht="13.5">
      <c r="B157" s="88">
        <v>372</v>
      </c>
      <c r="C157" s="46">
        <v>0.01004338</v>
      </c>
      <c r="D157">
        <v>72</v>
      </c>
      <c r="E157">
        <v>0.01004338</v>
      </c>
    </row>
    <row r="158" spans="2:5" ht="13.5">
      <c r="B158" s="36">
        <v>373</v>
      </c>
      <c r="C158" s="46">
        <v>0.00995824</v>
      </c>
      <c r="D158">
        <v>73</v>
      </c>
      <c r="E158">
        <v>0.00995824</v>
      </c>
    </row>
    <row r="159" spans="2:5" ht="13.5">
      <c r="B159" s="36">
        <v>374</v>
      </c>
      <c r="C159" s="46">
        <v>0.00987471</v>
      </c>
      <c r="D159">
        <v>74</v>
      </c>
      <c r="E159">
        <v>0.00987471</v>
      </c>
    </row>
    <row r="160" spans="2:5" ht="13.5">
      <c r="B160" s="36">
        <v>375</v>
      </c>
      <c r="C160" s="46">
        <v>0.00979275</v>
      </c>
      <c r="D160">
        <v>75</v>
      </c>
      <c r="E160">
        <v>0.00979275</v>
      </c>
    </row>
    <row r="161" spans="2:5" ht="13.5">
      <c r="B161" s="36">
        <v>376</v>
      </c>
      <c r="C161" s="46">
        <v>0.00971232</v>
      </c>
      <c r="D161">
        <v>76</v>
      </c>
      <c r="E161">
        <v>0.00971232</v>
      </c>
    </row>
    <row r="162" spans="2:5" ht="13.5">
      <c r="B162" s="36">
        <v>377</v>
      </c>
      <c r="C162" s="46">
        <v>0.00963337</v>
      </c>
      <c r="D162">
        <v>77</v>
      </c>
      <c r="E162">
        <v>0.00963337</v>
      </c>
    </row>
    <row r="163" spans="2:5" ht="13.5">
      <c r="B163" s="88">
        <v>378</v>
      </c>
      <c r="C163" s="46">
        <v>0.00933065</v>
      </c>
      <c r="D163">
        <v>78</v>
      </c>
      <c r="E163">
        <v>0.00933065</v>
      </c>
    </row>
    <row r="164" spans="2:5" ht="13.5">
      <c r="B164" s="36">
        <v>379</v>
      </c>
      <c r="C164" s="46">
        <v>0.00925808</v>
      </c>
      <c r="D164">
        <v>79</v>
      </c>
      <c r="E164">
        <v>0.00925808</v>
      </c>
    </row>
    <row r="165" spans="2:5" ht="13.5">
      <c r="B165" s="36">
        <v>380</v>
      </c>
      <c r="C165" s="46">
        <v>0.00918679</v>
      </c>
      <c r="D165">
        <v>80</v>
      </c>
      <c r="E165">
        <v>0.00918679</v>
      </c>
    </row>
    <row r="166" spans="2:5" ht="13.5">
      <c r="B166" s="36">
        <v>381</v>
      </c>
      <c r="C166" s="46">
        <v>0.00911674</v>
      </c>
      <c r="D166">
        <v>81</v>
      </c>
      <c r="E166">
        <v>0.00911674</v>
      </c>
    </row>
    <row r="167" spans="2:5" ht="13.5">
      <c r="B167" s="36">
        <v>382</v>
      </c>
      <c r="C167" s="46">
        <v>0.0090479</v>
      </c>
      <c r="D167">
        <v>82</v>
      </c>
      <c r="E167">
        <v>0.0090479</v>
      </c>
    </row>
    <row r="168" spans="2:5" ht="13.5">
      <c r="B168" s="36">
        <v>383</v>
      </c>
      <c r="C168" s="46">
        <v>0.00898024</v>
      </c>
      <c r="D168">
        <v>83</v>
      </c>
      <c r="E168">
        <v>0.00898024</v>
      </c>
    </row>
    <row r="169" spans="1:5" ht="13.5">
      <c r="A169" s="39"/>
      <c r="B169" s="89">
        <v>384</v>
      </c>
      <c r="C169" s="46">
        <v>0.00871998</v>
      </c>
      <c r="D169">
        <v>84</v>
      </c>
      <c r="E169">
        <v>0.00871998</v>
      </c>
    </row>
    <row r="170" spans="2:3" ht="13.5">
      <c r="B170" s="36">
        <v>501</v>
      </c>
      <c r="C170" s="46">
        <v>1.002208</v>
      </c>
    </row>
    <row r="171" spans="2:3" ht="13.5">
      <c r="B171" s="36">
        <v>502</v>
      </c>
      <c r="C171" s="46">
        <v>0.5016566</v>
      </c>
    </row>
    <row r="172" spans="2:3" ht="13.5">
      <c r="B172" s="36">
        <v>503</v>
      </c>
      <c r="C172" s="46">
        <v>0.33480641</v>
      </c>
    </row>
    <row r="173" spans="2:3" ht="13.5">
      <c r="B173" s="36">
        <v>504</v>
      </c>
      <c r="C173" s="46">
        <v>0.25138152</v>
      </c>
    </row>
    <row r="174" spans="2:3" ht="13.5">
      <c r="B174" s="36">
        <v>505</v>
      </c>
      <c r="C174" s="46">
        <v>0.20132674</v>
      </c>
    </row>
    <row r="175" spans="2:3" ht="13.5">
      <c r="B175" s="90">
        <v>506</v>
      </c>
      <c r="C175" s="46">
        <v>0.09184277</v>
      </c>
    </row>
    <row r="176" spans="2:3" ht="13.5">
      <c r="B176" s="36">
        <v>507</v>
      </c>
      <c r="C176" s="46">
        <v>0.08422576</v>
      </c>
    </row>
    <row r="177" spans="2:3" ht="13.5">
      <c r="B177" s="36">
        <v>508</v>
      </c>
      <c r="C177" s="46">
        <v>0.07778855</v>
      </c>
    </row>
    <row r="178" spans="2:3" ht="13.5">
      <c r="B178" s="36">
        <v>509</v>
      </c>
      <c r="C178" s="46">
        <v>0.07227675</v>
      </c>
    </row>
    <row r="179" spans="2:3" ht="13.5">
      <c r="B179" s="36">
        <v>510</v>
      </c>
      <c r="C179" s="46">
        <v>0.06750419</v>
      </c>
    </row>
    <row r="180" spans="2:3" ht="13.5">
      <c r="B180" s="36">
        <v>511</v>
      </c>
      <c r="C180" s="46">
        <v>0.06333152</v>
      </c>
    </row>
    <row r="181" spans="2:3" ht="13.5">
      <c r="B181" s="90">
        <v>512</v>
      </c>
      <c r="C181" s="46">
        <v>0.04622523</v>
      </c>
    </row>
    <row r="182" spans="2:3" ht="13.5">
      <c r="B182" s="36">
        <v>513</v>
      </c>
      <c r="C182" s="46">
        <v>0.04423811</v>
      </c>
    </row>
    <row r="183" spans="2:3" ht="13.5">
      <c r="B183" s="36">
        <v>514</v>
      </c>
      <c r="C183" s="46">
        <v>0.04241865</v>
      </c>
    </row>
    <row r="184" spans="2:3" ht="13.5">
      <c r="B184" s="36">
        <v>515</v>
      </c>
      <c r="C184" s="46">
        <v>0.04074648</v>
      </c>
    </row>
    <row r="185" spans="2:3" ht="13.5">
      <c r="B185" s="36">
        <v>516</v>
      </c>
      <c r="C185" s="46">
        <v>0.03920443</v>
      </c>
    </row>
    <row r="186" spans="2:3" ht="13.5">
      <c r="B186" s="36">
        <v>517</v>
      </c>
      <c r="C186" s="46">
        <v>0.03777787</v>
      </c>
    </row>
    <row r="187" spans="2:3" ht="13.5">
      <c r="B187" s="90">
        <v>518</v>
      </c>
      <c r="C187" s="46">
        <v>0.03102027</v>
      </c>
    </row>
    <row r="188" spans="2:3" ht="13.5">
      <c r="B188" s="36">
        <v>519</v>
      </c>
      <c r="C188" s="46">
        <v>0.03012416</v>
      </c>
    </row>
    <row r="189" spans="2:3" ht="13.5">
      <c r="B189" s="36">
        <v>520</v>
      </c>
      <c r="C189" s="46">
        <v>0.02928018</v>
      </c>
    </row>
    <row r="190" spans="2:3" ht="13.5">
      <c r="B190" s="36">
        <v>521</v>
      </c>
      <c r="C190" s="46">
        <v>0.02848391</v>
      </c>
    </row>
    <row r="191" spans="2:3" ht="13.5">
      <c r="B191" s="36">
        <v>522</v>
      </c>
      <c r="C191" s="46">
        <v>0.02773143</v>
      </c>
    </row>
    <row r="192" spans="2:3" ht="13.5">
      <c r="B192" s="36">
        <v>523</v>
      </c>
      <c r="C192" s="46">
        <v>0.02701921</v>
      </c>
    </row>
    <row r="193" spans="2:3" ht="13.5">
      <c r="B193" s="90">
        <v>524</v>
      </c>
      <c r="C193" s="46">
        <v>0.02341845</v>
      </c>
    </row>
    <row r="194" spans="2:3" ht="13.5">
      <c r="B194" s="36">
        <v>525</v>
      </c>
      <c r="C194" s="46">
        <v>0.0229107</v>
      </c>
    </row>
    <row r="195" spans="2:3" ht="13.5">
      <c r="B195" s="36">
        <v>526</v>
      </c>
      <c r="C195" s="46">
        <v>0.02242555</v>
      </c>
    </row>
    <row r="196" spans="2:3" ht="13.5">
      <c r="B196" s="36">
        <v>527</v>
      </c>
      <c r="C196" s="46">
        <v>0.021961519999999998</v>
      </c>
    </row>
    <row r="197" spans="2:3" ht="13.5">
      <c r="B197" s="36">
        <v>528</v>
      </c>
      <c r="C197" s="46">
        <v>0.02151727</v>
      </c>
    </row>
    <row r="198" spans="2:3" ht="13.5">
      <c r="B198" s="36">
        <v>529</v>
      </c>
      <c r="C198" s="46">
        <v>0.02109156</v>
      </c>
    </row>
    <row r="199" spans="2:3" ht="13.5">
      <c r="B199" s="90">
        <v>530</v>
      </c>
      <c r="C199" s="46">
        <v>0.0188579</v>
      </c>
    </row>
    <row r="200" spans="2:3" ht="13.5">
      <c r="B200" s="36">
        <v>531</v>
      </c>
      <c r="C200" s="46">
        <v>0.01853153</v>
      </c>
    </row>
    <row r="201" spans="2:3" ht="13.5">
      <c r="B201" s="36">
        <v>532</v>
      </c>
      <c r="C201" s="46">
        <v>0.01821694</v>
      </c>
    </row>
    <row r="202" spans="2:3" ht="13.5">
      <c r="B202" s="36">
        <v>533</v>
      </c>
      <c r="C202" s="46">
        <v>0.01791352</v>
      </c>
    </row>
    <row r="203" spans="2:3" ht="13.5">
      <c r="B203" s="36">
        <v>534</v>
      </c>
      <c r="C203" s="46">
        <v>0.01762068</v>
      </c>
    </row>
    <row r="204" spans="2:3" ht="13.5">
      <c r="B204" s="36">
        <v>535</v>
      </c>
      <c r="C204" s="46">
        <v>0.01733787</v>
      </c>
    </row>
    <row r="205" spans="2:3" ht="13.5">
      <c r="B205" s="90">
        <v>536</v>
      </c>
      <c r="C205" s="46">
        <v>0.01581797</v>
      </c>
    </row>
    <row r="206" spans="2:3" ht="13.5">
      <c r="B206" s="36">
        <v>537</v>
      </c>
      <c r="C206" s="46">
        <v>0.01559068</v>
      </c>
    </row>
    <row r="207" spans="2:3" ht="13.5">
      <c r="B207" s="36">
        <v>538</v>
      </c>
      <c r="C207" s="46">
        <v>0.01537031</v>
      </c>
    </row>
    <row r="208" spans="2:3" ht="13.5">
      <c r="B208" s="36">
        <v>539</v>
      </c>
      <c r="C208" s="46">
        <v>0.01515655</v>
      </c>
    </row>
    <row r="209" spans="2:3" ht="13.5">
      <c r="B209" s="36">
        <v>540</v>
      </c>
      <c r="C209" s="46">
        <v>0.01494911</v>
      </c>
    </row>
    <row r="210" spans="2:3" ht="13.5">
      <c r="B210" s="36">
        <v>541</v>
      </c>
      <c r="C210" s="46">
        <v>0.01474771</v>
      </c>
    </row>
    <row r="211" spans="2:3" ht="13.5">
      <c r="B211" s="90">
        <v>542</v>
      </c>
      <c r="C211" s="46">
        <v>0.01364697</v>
      </c>
    </row>
    <row r="212" spans="2:3" ht="13.5">
      <c r="B212" s="36">
        <v>543</v>
      </c>
      <c r="C212" s="46">
        <v>0.01347966</v>
      </c>
    </row>
    <row r="213" spans="2:3" ht="13.5">
      <c r="B213" s="36">
        <v>544</v>
      </c>
      <c r="C213" s="46">
        <v>0.01331676</v>
      </c>
    </row>
    <row r="214" spans="2:3" ht="13.5">
      <c r="B214" s="36">
        <v>545</v>
      </c>
      <c r="C214" s="46">
        <v>0.01315809</v>
      </c>
    </row>
    <row r="215" spans="2:3" ht="13.5">
      <c r="B215" s="36">
        <v>546</v>
      </c>
      <c r="C215" s="46">
        <v>0.0130035</v>
      </c>
    </row>
    <row r="216" spans="2:3" ht="13.5">
      <c r="B216" s="36">
        <v>547</v>
      </c>
      <c r="C216" s="46">
        <v>0.01285282</v>
      </c>
    </row>
    <row r="217" spans="2:3" ht="13.5">
      <c r="B217" s="90">
        <v>548</v>
      </c>
      <c r="C217" s="46">
        <v>0.01201906</v>
      </c>
    </row>
    <row r="218" spans="2:3" ht="13.5">
      <c r="B218" s="36">
        <v>549</v>
      </c>
      <c r="C218" s="46">
        <v>0.01189078</v>
      </c>
    </row>
    <row r="219" spans="2:3" ht="13.5">
      <c r="B219" s="36">
        <v>550</v>
      </c>
      <c r="C219" s="46">
        <v>0.01176549</v>
      </c>
    </row>
    <row r="220" spans="2:3" ht="13.5">
      <c r="B220" s="36">
        <v>551</v>
      </c>
      <c r="C220" s="46">
        <v>0.01164308</v>
      </c>
    </row>
    <row r="221" spans="2:3" ht="13.5">
      <c r="B221" s="36">
        <v>552</v>
      </c>
      <c r="C221" s="46">
        <v>0.01152345</v>
      </c>
    </row>
    <row r="222" spans="2:3" ht="13.5">
      <c r="B222" s="36">
        <v>553</v>
      </c>
      <c r="C222" s="46">
        <v>0.0114065</v>
      </c>
    </row>
    <row r="223" spans="2:3" ht="13.5">
      <c r="B223" s="90">
        <v>554</v>
      </c>
      <c r="C223" s="46">
        <v>0.0107532</v>
      </c>
    </row>
    <row r="224" spans="2:3" ht="13.5">
      <c r="B224" s="36">
        <v>555</v>
      </c>
      <c r="C224" s="46">
        <v>0.01065174</v>
      </c>
    </row>
    <row r="225" spans="2:3" ht="13.5">
      <c r="B225" s="36">
        <v>556</v>
      </c>
      <c r="C225" s="46">
        <v>0.0105524</v>
      </c>
    </row>
    <row r="226" spans="2:3" ht="13.5">
      <c r="B226" s="36">
        <v>557</v>
      </c>
      <c r="C226" s="46">
        <v>0.01045511</v>
      </c>
    </row>
    <row r="227" spans="2:3" ht="13.5">
      <c r="B227" s="36">
        <v>558</v>
      </c>
      <c r="C227" s="46">
        <v>0.0103598</v>
      </c>
    </row>
    <row r="228" spans="2:3" ht="13.5">
      <c r="B228" s="36">
        <v>559</v>
      </c>
      <c r="C228" s="46">
        <v>0.01026642</v>
      </c>
    </row>
    <row r="229" spans="2:3" ht="13.5">
      <c r="B229" s="90">
        <v>560</v>
      </c>
      <c r="C229" s="46">
        <v>0.00974078</v>
      </c>
    </row>
    <row r="230" spans="2:3" ht="13.5">
      <c r="B230" s="36">
        <v>561</v>
      </c>
      <c r="C230" s="46">
        <v>0.00965854</v>
      </c>
    </row>
    <row r="231" spans="2:3" ht="13.5">
      <c r="B231" s="36">
        <v>562</v>
      </c>
      <c r="C231" s="46">
        <v>0.00957785</v>
      </c>
    </row>
    <row r="232" spans="2:3" ht="13.5">
      <c r="B232" s="36">
        <v>563</v>
      </c>
      <c r="C232" s="46">
        <v>0.00949868</v>
      </c>
    </row>
    <row r="233" spans="2:3" ht="13.5">
      <c r="B233" s="36">
        <v>564</v>
      </c>
      <c r="C233" s="46">
        <v>0.00942097</v>
      </c>
    </row>
    <row r="234" spans="2:3" ht="13.5">
      <c r="B234" s="36">
        <v>565</v>
      </c>
      <c r="C234" s="46">
        <v>0.00934469</v>
      </c>
    </row>
    <row r="235" spans="2:3" ht="13.5">
      <c r="B235" s="90">
        <v>566</v>
      </c>
      <c r="C235" s="46">
        <v>0.00891267</v>
      </c>
    </row>
    <row r="236" spans="2:3" ht="13.5">
      <c r="B236" s="36">
        <v>567</v>
      </c>
      <c r="C236" s="46">
        <v>0.00884467</v>
      </c>
    </row>
    <row r="237" spans="2:3" ht="13.5">
      <c r="B237" s="36">
        <v>568</v>
      </c>
      <c r="C237" s="46">
        <v>0.00877785</v>
      </c>
    </row>
    <row r="238" spans="2:3" ht="13.5">
      <c r="B238" s="36">
        <v>569</v>
      </c>
      <c r="C238" s="46">
        <v>0.00871217</v>
      </c>
    </row>
    <row r="239" spans="2:3" ht="13.5">
      <c r="B239" s="36">
        <v>570</v>
      </c>
      <c r="C239" s="46">
        <v>0.00864761</v>
      </c>
    </row>
    <row r="240" spans="2:3" ht="13.5">
      <c r="B240" s="36">
        <v>571</v>
      </c>
      <c r="C240" s="46">
        <v>0.00858414</v>
      </c>
    </row>
    <row r="241" spans="2:3" ht="13.5">
      <c r="B241" s="90">
        <v>572</v>
      </c>
      <c r="C241" s="46">
        <v>0.00822281</v>
      </c>
    </row>
    <row r="242" spans="2:3" ht="13.5">
      <c r="B242" s="36">
        <v>573</v>
      </c>
      <c r="C242" s="46">
        <v>0.00816565</v>
      </c>
    </row>
    <row r="243" spans="2:3" ht="13.5">
      <c r="B243" s="36">
        <v>574</v>
      </c>
      <c r="C243" s="46">
        <v>0.0081094</v>
      </c>
    </row>
    <row r="244" spans="2:3" ht="13.5">
      <c r="B244" s="36">
        <v>575</v>
      </c>
      <c r="C244" s="46">
        <v>0.00805405</v>
      </c>
    </row>
    <row r="245" spans="2:3" ht="13.5">
      <c r="B245" s="36">
        <v>576</v>
      </c>
      <c r="C245" s="46">
        <v>0.00799956</v>
      </c>
    </row>
    <row r="246" spans="2:3" ht="13.5">
      <c r="B246" s="36">
        <v>577</v>
      </c>
      <c r="C246" s="46">
        <v>0.00794592</v>
      </c>
    </row>
    <row r="247" spans="2:3" ht="13.5">
      <c r="B247" s="90">
        <v>578</v>
      </c>
      <c r="C247" s="46">
        <v>0.00763928</v>
      </c>
    </row>
    <row r="248" spans="2:3" ht="13.5">
      <c r="B248" s="36">
        <v>579</v>
      </c>
      <c r="C248" s="46">
        <v>0.00759057</v>
      </c>
    </row>
    <row r="249" spans="2:3" ht="13.5">
      <c r="B249" s="36">
        <v>580</v>
      </c>
      <c r="C249" s="46">
        <v>0.00754257</v>
      </c>
    </row>
    <row r="250" spans="2:3" ht="13.5">
      <c r="B250" s="36">
        <v>581</v>
      </c>
      <c r="C250" s="46">
        <v>0.00749529</v>
      </c>
    </row>
    <row r="251" spans="2:3" ht="13.5">
      <c r="B251" s="36">
        <v>582</v>
      </c>
      <c r="C251" s="46">
        <v>0.0074487</v>
      </c>
    </row>
    <row r="252" spans="2:3" ht="13.5">
      <c r="B252" s="36">
        <v>583</v>
      </c>
      <c r="C252" s="46">
        <v>0.00740278</v>
      </c>
    </row>
    <row r="253" spans="1:3" ht="13.5">
      <c r="A253" s="39"/>
      <c r="B253" s="91">
        <v>584</v>
      </c>
      <c r="C253" s="46">
        <v>0.0071393</v>
      </c>
    </row>
  </sheetData>
  <printOptions/>
  <pageMargins left="3.04" right="0.75" top="0.27" bottom="0.36" header="0.2" footer="0.23"/>
  <pageSetup horizontalDpi="300" verticalDpi="300" orientation="portrait" paperSize="9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3"/>
  <sheetViews>
    <sheetView workbookViewId="0" topLeftCell="A1">
      <selection activeCell="F21" sqref="F21"/>
    </sheetView>
  </sheetViews>
  <sheetFormatPr defaultColWidth="9.00390625" defaultRowHeight="13.5"/>
  <cols>
    <col min="1" max="1" width="9.00390625" style="36" customWidth="1"/>
    <col min="2" max="2" width="9.375" style="36" bestFit="1" customWidth="1"/>
    <col min="3" max="3" width="17.75390625" style="38" customWidth="1"/>
    <col min="4" max="16384" width="9.00390625" style="36" customWidth="1"/>
  </cols>
  <sheetData>
    <row r="1" spans="2:5" ht="13.5">
      <c r="B1" s="37" t="s">
        <v>40</v>
      </c>
      <c r="C1" s="38" t="s">
        <v>41</v>
      </c>
      <c r="E1" s="36" t="s">
        <v>42</v>
      </c>
    </row>
    <row r="2" spans="2:6" ht="13.5">
      <c r="B2" s="36">
        <v>1</v>
      </c>
      <c r="C2" s="38">
        <v>1.002041</v>
      </c>
      <c r="E2">
        <v>1</v>
      </c>
      <c r="F2">
        <v>1.002208</v>
      </c>
    </row>
    <row r="3" spans="2:6" ht="13.5">
      <c r="B3" s="36">
        <v>2</v>
      </c>
      <c r="C3" s="38">
        <v>0.50153127</v>
      </c>
      <c r="E3">
        <v>2</v>
      </c>
      <c r="F3">
        <v>0.5016566</v>
      </c>
    </row>
    <row r="4" spans="2:6" ht="13.5">
      <c r="B4" s="36">
        <v>3</v>
      </c>
      <c r="C4" s="38">
        <v>0.33469492</v>
      </c>
      <c r="E4">
        <v>3</v>
      </c>
      <c r="F4">
        <v>0.33480641</v>
      </c>
    </row>
    <row r="5" spans="2:6" ht="13.5">
      <c r="B5" s="36">
        <v>4</v>
      </c>
      <c r="C5" s="38">
        <v>0.25127692</v>
      </c>
      <c r="E5">
        <v>4</v>
      </c>
      <c r="F5">
        <v>0.25138152</v>
      </c>
    </row>
    <row r="6" spans="2:6" ht="13.5">
      <c r="B6" s="36">
        <v>5</v>
      </c>
      <c r="C6" s="38">
        <v>0.20122626</v>
      </c>
      <c r="E6">
        <v>5</v>
      </c>
      <c r="F6">
        <v>0.20132674</v>
      </c>
    </row>
    <row r="7" spans="2:6" ht="13.5">
      <c r="B7" s="36">
        <v>6</v>
      </c>
      <c r="C7" s="38">
        <v>0.16785927</v>
      </c>
      <c r="E7">
        <v>6</v>
      </c>
      <c r="F7">
        <v>0.16795703</v>
      </c>
    </row>
    <row r="8" spans="2:6" ht="13.5">
      <c r="B8" s="36">
        <v>7</v>
      </c>
      <c r="C8" s="38">
        <v>0.1440258</v>
      </c>
      <c r="E8">
        <v>7</v>
      </c>
      <c r="F8">
        <v>0.14412163</v>
      </c>
    </row>
    <row r="9" spans="2:6" ht="13.5">
      <c r="B9" s="36">
        <v>8</v>
      </c>
      <c r="C9" s="38">
        <v>0.12615079</v>
      </c>
      <c r="E9">
        <v>8</v>
      </c>
      <c r="F9">
        <v>0.12624519</v>
      </c>
    </row>
    <row r="10" spans="2:6" ht="13.5">
      <c r="B10" s="36">
        <v>9</v>
      </c>
      <c r="C10" s="38">
        <v>0.11224808</v>
      </c>
      <c r="E10">
        <v>9</v>
      </c>
      <c r="F10">
        <v>0.11234138</v>
      </c>
    </row>
    <row r="11" spans="2:6" ht="13.5">
      <c r="B11" s="36">
        <v>10</v>
      </c>
      <c r="C11" s="38">
        <v>0.10112598</v>
      </c>
      <c r="E11">
        <v>10</v>
      </c>
      <c r="F11">
        <v>0.10121841</v>
      </c>
    </row>
    <row r="12" spans="2:6" ht="13.5">
      <c r="B12" s="36">
        <v>11</v>
      </c>
      <c r="C12" s="38">
        <v>0.09202614</v>
      </c>
      <c r="E12">
        <v>11</v>
      </c>
      <c r="F12">
        <v>0.09211788</v>
      </c>
    </row>
    <row r="13" spans="2:6" ht="13.5">
      <c r="B13" s="36">
        <v>12</v>
      </c>
      <c r="C13" s="38">
        <v>0.084443</v>
      </c>
      <c r="E13">
        <v>12</v>
      </c>
      <c r="F13">
        <v>0.08453416</v>
      </c>
    </row>
    <row r="14" spans="2:6" ht="13.5">
      <c r="B14" s="36">
        <v>13</v>
      </c>
      <c r="C14" s="38">
        <v>0.07802655</v>
      </c>
      <c r="E14">
        <v>13</v>
      </c>
      <c r="F14">
        <v>0.07811724</v>
      </c>
    </row>
    <row r="15" spans="2:6" ht="13.5">
      <c r="B15" s="36">
        <v>14</v>
      </c>
      <c r="C15" s="38">
        <v>0.07252679</v>
      </c>
      <c r="E15">
        <v>14</v>
      </c>
      <c r="F15">
        <v>0.07261708</v>
      </c>
    </row>
    <row r="16" spans="2:6" ht="13.5">
      <c r="B16" s="36">
        <v>15</v>
      </c>
      <c r="C16" s="38">
        <v>0.06776037</v>
      </c>
      <c r="E16">
        <v>15</v>
      </c>
      <c r="F16">
        <v>0.06785032</v>
      </c>
    </row>
    <row r="17" spans="2:6" ht="13.5">
      <c r="B17" s="36">
        <v>16</v>
      </c>
      <c r="C17" s="38">
        <v>0.0635898</v>
      </c>
      <c r="E17">
        <v>16</v>
      </c>
      <c r="F17">
        <v>0.06367946</v>
      </c>
    </row>
    <row r="18" spans="2:6" ht="13.5">
      <c r="B18" s="36">
        <v>17</v>
      </c>
      <c r="C18" s="38">
        <v>0.05990993</v>
      </c>
      <c r="E18">
        <v>17</v>
      </c>
      <c r="F18">
        <v>0.05999934</v>
      </c>
    </row>
    <row r="19" spans="2:6" ht="13.5">
      <c r="B19" s="36">
        <v>18</v>
      </c>
      <c r="C19" s="38">
        <v>0.05663897</v>
      </c>
      <c r="E19">
        <v>18</v>
      </c>
      <c r="F19">
        <v>0.05672817</v>
      </c>
    </row>
    <row r="20" spans="2:6" ht="13.5">
      <c r="B20" s="36">
        <v>19</v>
      </c>
      <c r="C20" s="38">
        <v>0.05371235</v>
      </c>
      <c r="E20">
        <v>19</v>
      </c>
      <c r="F20">
        <v>0.05380137</v>
      </c>
    </row>
    <row r="21" spans="2:6" ht="13.5">
      <c r="B21" s="36">
        <v>20</v>
      </c>
      <c r="C21" s="38">
        <v>0.05107844</v>
      </c>
      <c r="E21">
        <v>20</v>
      </c>
      <c r="F21">
        <v>0.05116729</v>
      </c>
    </row>
    <row r="22" spans="2:6" ht="13.5">
      <c r="B22" s="36">
        <v>21</v>
      </c>
      <c r="C22" s="38">
        <v>0.0486954</v>
      </c>
      <c r="E22">
        <v>21</v>
      </c>
      <c r="F22">
        <v>0.04878412</v>
      </c>
    </row>
    <row r="23" spans="2:6" ht="13.5">
      <c r="B23" s="36">
        <v>22</v>
      </c>
      <c r="C23" s="38">
        <v>0.04652904</v>
      </c>
      <c r="E23">
        <v>22</v>
      </c>
      <c r="F23">
        <v>0.04661763</v>
      </c>
    </row>
    <row r="24" spans="2:6" ht="13.5">
      <c r="B24" s="36">
        <v>23</v>
      </c>
      <c r="C24" s="38">
        <v>0.04455109</v>
      </c>
      <c r="E24">
        <v>23</v>
      </c>
      <c r="F24">
        <v>0.04463957</v>
      </c>
    </row>
    <row r="25" spans="2:6" ht="13.5">
      <c r="B25" s="36">
        <v>24</v>
      </c>
      <c r="C25" s="38">
        <v>0.04273799</v>
      </c>
      <c r="E25">
        <v>24</v>
      </c>
      <c r="F25">
        <v>0.04282638</v>
      </c>
    </row>
    <row r="26" spans="2:6" ht="13.5">
      <c r="B26" s="36">
        <v>25</v>
      </c>
      <c r="C26" s="38">
        <v>0.04106997</v>
      </c>
      <c r="E26">
        <v>25</v>
      </c>
      <c r="F26">
        <v>0.04115828</v>
      </c>
    </row>
    <row r="27" spans="2:6" ht="13.5">
      <c r="B27" s="36">
        <v>26</v>
      </c>
      <c r="C27" s="38">
        <v>0.03953029</v>
      </c>
      <c r="E27">
        <v>26</v>
      </c>
      <c r="F27">
        <v>0.03961853</v>
      </c>
    </row>
    <row r="28" spans="2:6" ht="13.5">
      <c r="B28" s="36">
        <v>27</v>
      </c>
      <c r="C28" s="38">
        <v>0.03810468</v>
      </c>
      <c r="E28">
        <v>27</v>
      </c>
      <c r="F28">
        <v>0.03819286</v>
      </c>
    </row>
    <row r="29" spans="2:6" ht="13.5">
      <c r="B29" s="36">
        <v>28</v>
      </c>
      <c r="C29" s="38">
        <v>0.03678092</v>
      </c>
      <c r="E29">
        <v>28</v>
      </c>
      <c r="F29">
        <v>0.03686906</v>
      </c>
    </row>
    <row r="30" spans="2:6" ht="13.5">
      <c r="B30" s="36">
        <v>29</v>
      </c>
      <c r="C30" s="38">
        <v>0.03554849</v>
      </c>
      <c r="E30">
        <v>29</v>
      </c>
      <c r="F30">
        <v>0.03563658</v>
      </c>
    </row>
    <row r="31" spans="2:6" ht="13.5">
      <c r="B31" s="36">
        <v>30</v>
      </c>
      <c r="C31" s="38">
        <v>0.03439824</v>
      </c>
      <c r="E31">
        <v>30</v>
      </c>
      <c r="F31">
        <v>0.03448629</v>
      </c>
    </row>
    <row r="32" spans="2:6" ht="13.5">
      <c r="B32" s="36">
        <v>31</v>
      </c>
      <c r="C32" s="38">
        <v>0.03332222</v>
      </c>
      <c r="E32">
        <v>31</v>
      </c>
      <c r="F32">
        <v>0.03341024</v>
      </c>
    </row>
    <row r="33" spans="2:6" ht="13.5">
      <c r="B33" s="36">
        <v>32</v>
      </c>
      <c r="C33" s="38">
        <v>0.03231347</v>
      </c>
      <c r="E33">
        <v>32</v>
      </c>
      <c r="F33">
        <v>0.03240147</v>
      </c>
    </row>
    <row r="34" spans="2:6" ht="13.5">
      <c r="B34" s="36">
        <v>33</v>
      </c>
      <c r="C34" s="38">
        <v>0.03136588</v>
      </c>
      <c r="E34">
        <v>33</v>
      </c>
      <c r="F34">
        <v>0.03145386</v>
      </c>
    </row>
    <row r="35" spans="2:6" ht="13.5">
      <c r="B35" s="36">
        <v>34</v>
      </c>
      <c r="C35" s="38">
        <v>0.03047405</v>
      </c>
      <c r="E35">
        <v>34</v>
      </c>
      <c r="F35">
        <v>0.03056202</v>
      </c>
    </row>
    <row r="36" spans="2:6" ht="13.5">
      <c r="B36" s="36">
        <v>35</v>
      </c>
      <c r="C36" s="38">
        <v>0.02963321</v>
      </c>
      <c r="E36">
        <v>35</v>
      </c>
      <c r="F36">
        <v>0.02972116</v>
      </c>
    </row>
    <row r="37" spans="2:6" ht="13.5">
      <c r="B37" s="36">
        <v>36</v>
      </c>
      <c r="C37" s="38">
        <v>0.02883909</v>
      </c>
      <c r="E37">
        <v>36</v>
      </c>
      <c r="F37">
        <v>0.02892704</v>
      </c>
    </row>
    <row r="38" spans="2:6" ht="13.5">
      <c r="B38" s="36">
        <v>37</v>
      </c>
      <c r="C38" s="38">
        <v>0.02808792</v>
      </c>
      <c r="E38">
        <v>37</v>
      </c>
      <c r="F38">
        <v>0.02817586</v>
      </c>
    </row>
    <row r="39" spans="2:6" ht="13.5">
      <c r="B39" s="36">
        <v>38</v>
      </c>
      <c r="C39" s="38">
        <v>0.02737631</v>
      </c>
      <c r="E39">
        <v>38</v>
      </c>
      <c r="F39">
        <v>0.02746425</v>
      </c>
    </row>
    <row r="40" spans="2:6" ht="13.5">
      <c r="B40" s="36">
        <v>39</v>
      </c>
      <c r="C40" s="38">
        <v>0.0267012</v>
      </c>
      <c r="E40">
        <v>39</v>
      </c>
      <c r="F40">
        <v>0.02678914</v>
      </c>
    </row>
    <row r="41" spans="2:6" ht="13.5">
      <c r="B41" s="36">
        <v>40</v>
      </c>
      <c r="C41" s="38">
        <v>0.02605987</v>
      </c>
      <c r="E41">
        <v>40</v>
      </c>
      <c r="F41">
        <v>0.02614782</v>
      </c>
    </row>
    <row r="42" spans="2:6" ht="13.5">
      <c r="B42" s="36">
        <v>41</v>
      </c>
      <c r="C42" s="38">
        <v>0.02544984</v>
      </c>
      <c r="E42">
        <v>41</v>
      </c>
      <c r="F42">
        <v>0.02553779</v>
      </c>
    </row>
    <row r="43" spans="2:6" ht="13.5">
      <c r="B43" s="36">
        <v>42</v>
      </c>
      <c r="C43" s="38">
        <v>0.02486887</v>
      </c>
      <c r="E43">
        <v>42</v>
      </c>
      <c r="F43">
        <v>0.02495684</v>
      </c>
    </row>
    <row r="44" spans="2:6" ht="13.5">
      <c r="B44" s="36">
        <v>43</v>
      </c>
      <c r="C44" s="38">
        <v>0.02431494</v>
      </c>
      <c r="E44">
        <v>43</v>
      </c>
      <c r="F44">
        <v>0.02440292</v>
      </c>
    </row>
    <row r="45" spans="2:6" ht="13.5">
      <c r="B45" s="36">
        <v>44</v>
      </c>
      <c r="C45" s="38">
        <v>0.02378621</v>
      </c>
      <c r="E45">
        <v>44</v>
      </c>
      <c r="F45">
        <v>0.0238742</v>
      </c>
    </row>
    <row r="46" spans="2:6" ht="13.5">
      <c r="B46" s="36">
        <v>45</v>
      </c>
      <c r="C46" s="38">
        <v>0.02328099</v>
      </c>
      <c r="E46">
        <v>45</v>
      </c>
      <c r="F46">
        <v>0.023369</v>
      </c>
    </row>
    <row r="47" spans="2:6" ht="13.5">
      <c r="B47" s="36">
        <v>46</v>
      </c>
      <c r="C47" s="38">
        <v>0.02279775</v>
      </c>
      <c r="E47">
        <v>46</v>
      </c>
      <c r="F47">
        <v>0.02288578</v>
      </c>
    </row>
    <row r="48" spans="2:6" ht="13.5">
      <c r="B48" s="36">
        <v>47</v>
      </c>
      <c r="C48" s="38">
        <v>0.02233509</v>
      </c>
      <c r="E48">
        <v>47</v>
      </c>
      <c r="F48">
        <v>0.02242314</v>
      </c>
    </row>
    <row r="49" spans="2:6" ht="13.5">
      <c r="B49" s="36">
        <v>48</v>
      </c>
      <c r="C49" s="38">
        <v>0.02189172</v>
      </c>
      <c r="E49">
        <v>48</v>
      </c>
      <c r="F49">
        <v>0.0219798</v>
      </c>
    </row>
    <row r="50" spans="2:6" ht="13.5">
      <c r="B50" s="36">
        <v>49</v>
      </c>
      <c r="C50" s="38">
        <v>0.02146647</v>
      </c>
      <c r="E50">
        <v>49</v>
      </c>
      <c r="F50">
        <v>0.02155456</v>
      </c>
    </row>
    <row r="51" spans="2:6" ht="13.5">
      <c r="B51" s="36">
        <v>50</v>
      </c>
      <c r="C51" s="38">
        <v>0.02105823</v>
      </c>
      <c r="E51">
        <v>50</v>
      </c>
      <c r="F51">
        <v>0.02114635</v>
      </c>
    </row>
    <row r="52" spans="2:6" ht="13.5">
      <c r="B52" s="36">
        <v>51</v>
      </c>
      <c r="C52" s="38">
        <v>0.02066602</v>
      </c>
      <c r="E52">
        <v>51</v>
      </c>
      <c r="F52">
        <v>0.02075417</v>
      </c>
    </row>
    <row r="53" spans="2:6" ht="13.5">
      <c r="B53" s="36">
        <v>52</v>
      </c>
      <c r="C53" s="38">
        <v>0.02028891</v>
      </c>
      <c r="E53">
        <v>52</v>
      </c>
      <c r="F53">
        <v>0.02037709</v>
      </c>
    </row>
    <row r="54" spans="2:6" ht="13.5">
      <c r="B54" s="36">
        <v>53</v>
      </c>
      <c r="C54" s="38">
        <v>0.01992604</v>
      </c>
      <c r="E54">
        <v>53</v>
      </c>
      <c r="F54">
        <v>0.02001425</v>
      </c>
    </row>
    <row r="55" spans="2:6" ht="13.5">
      <c r="B55" s="36">
        <v>54</v>
      </c>
      <c r="C55" s="38">
        <v>0.01957663</v>
      </c>
      <c r="E55">
        <v>54</v>
      </c>
      <c r="F55">
        <v>0.01966486</v>
      </c>
    </row>
    <row r="56" spans="2:6" ht="13.5">
      <c r="B56" s="36">
        <v>55</v>
      </c>
      <c r="C56" s="38">
        <v>0.01923993</v>
      </c>
      <c r="E56">
        <v>55</v>
      </c>
      <c r="F56">
        <v>0.01932819</v>
      </c>
    </row>
    <row r="57" spans="2:6" ht="13.5">
      <c r="B57" s="36">
        <v>56</v>
      </c>
      <c r="C57" s="38">
        <v>0.01891527</v>
      </c>
      <c r="E57">
        <v>56</v>
      </c>
      <c r="F57">
        <v>0.01900357</v>
      </c>
    </row>
    <row r="58" spans="2:6" ht="13.5">
      <c r="B58" s="36">
        <v>57</v>
      </c>
      <c r="C58" s="38">
        <v>0.01860201</v>
      </c>
      <c r="E58">
        <v>57</v>
      </c>
      <c r="F58">
        <v>0.01869034</v>
      </c>
    </row>
    <row r="59" spans="2:6" ht="13.5">
      <c r="B59" s="36">
        <v>58</v>
      </c>
      <c r="C59" s="38">
        <v>0.01829957</v>
      </c>
      <c r="E59">
        <v>58</v>
      </c>
      <c r="F59">
        <v>0.01838793</v>
      </c>
    </row>
    <row r="60" spans="2:6" ht="13.5">
      <c r="B60" s="36">
        <v>59</v>
      </c>
      <c r="C60" s="38">
        <v>0.01800739</v>
      </c>
      <c r="E60">
        <v>59</v>
      </c>
      <c r="F60">
        <v>0.01809579</v>
      </c>
    </row>
    <row r="61" spans="2:6" ht="13.5">
      <c r="B61" s="36">
        <v>60</v>
      </c>
      <c r="C61" s="38">
        <v>0.01772497</v>
      </c>
      <c r="E61">
        <v>60</v>
      </c>
      <c r="F61">
        <v>0.0178134</v>
      </c>
    </row>
    <row r="62" spans="2:6" ht="13.5">
      <c r="B62" s="36">
        <v>61</v>
      </c>
      <c r="C62" s="38">
        <v>0.01745181</v>
      </c>
      <c r="E62">
        <v>61</v>
      </c>
      <c r="F62">
        <v>0.01754028</v>
      </c>
    </row>
    <row r="63" spans="2:6" ht="13.5">
      <c r="B63" s="36">
        <v>62</v>
      </c>
      <c r="C63" s="38">
        <v>0.01718748</v>
      </c>
      <c r="E63">
        <v>62</v>
      </c>
      <c r="F63">
        <v>0.01727598</v>
      </c>
    </row>
    <row r="64" spans="2:6" ht="13.5">
      <c r="B64" s="36">
        <v>63</v>
      </c>
      <c r="C64" s="38">
        <v>0.01693155</v>
      </c>
      <c r="E64">
        <v>63</v>
      </c>
      <c r="F64">
        <v>0.01702009</v>
      </c>
    </row>
    <row r="65" spans="2:6" ht="13.5">
      <c r="B65" s="36">
        <v>64</v>
      </c>
      <c r="C65" s="38">
        <v>0.01668362</v>
      </c>
      <c r="E65">
        <v>64</v>
      </c>
      <c r="F65">
        <v>0.0167722</v>
      </c>
    </row>
    <row r="66" spans="2:6" ht="13.5">
      <c r="B66" s="36">
        <v>65</v>
      </c>
      <c r="C66" s="38">
        <v>0.01644334</v>
      </c>
      <c r="E66">
        <v>65</v>
      </c>
      <c r="F66">
        <v>0.01653196</v>
      </c>
    </row>
    <row r="67" spans="2:6" ht="13.5">
      <c r="B67" s="36">
        <v>66</v>
      </c>
      <c r="C67" s="38">
        <v>0.01621035</v>
      </c>
      <c r="E67">
        <v>66</v>
      </c>
      <c r="F67">
        <v>0.01629901</v>
      </c>
    </row>
    <row r="68" spans="2:6" ht="13.5">
      <c r="B68" s="36">
        <v>67</v>
      </c>
      <c r="C68" s="38">
        <v>0.01598432</v>
      </c>
      <c r="E68">
        <v>67</v>
      </c>
      <c r="F68">
        <v>0.01607302</v>
      </c>
    </row>
    <row r="69" spans="2:6" ht="13.5">
      <c r="B69" s="36">
        <v>68</v>
      </c>
      <c r="C69" s="38">
        <v>0.01576495</v>
      </c>
      <c r="E69">
        <v>68</v>
      </c>
      <c r="F69">
        <v>0.01585369</v>
      </c>
    </row>
    <row r="70" spans="2:6" ht="13.5">
      <c r="B70" s="36">
        <v>69</v>
      </c>
      <c r="C70" s="38">
        <v>0.01555195</v>
      </c>
      <c r="E70">
        <v>69</v>
      </c>
      <c r="F70">
        <v>0.01564073</v>
      </c>
    </row>
    <row r="71" spans="2:6" ht="13.5">
      <c r="B71" s="36">
        <v>70</v>
      </c>
      <c r="C71" s="38">
        <v>0.01534505</v>
      </c>
      <c r="E71">
        <v>70</v>
      </c>
      <c r="F71">
        <v>0.01543387</v>
      </c>
    </row>
    <row r="72" spans="2:6" ht="13.5">
      <c r="B72" s="36">
        <v>71</v>
      </c>
      <c r="C72" s="38">
        <v>0.01514398</v>
      </c>
      <c r="E72">
        <v>71</v>
      </c>
      <c r="F72">
        <v>0.01523285</v>
      </c>
    </row>
    <row r="73" spans="2:6" ht="13.5">
      <c r="B73" s="36">
        <v>72</v>
      </c>
      <c r="C73" s="38">
        <v>0.01494851</v>
      </c>
      <c r="E73">
        <v>72</v>
      </c>
      <c r="F73">
        <v>0.01503742</v>
      </c>
    </row>
    <row r="74" spans="2:6" ht="13.5">
      <c r="B74" s="36">
        <v>73</v>
      </c>
      <c r="C74" s="38">
        <v>0.01475841</v>
      </c>
      <c r="E74">
        <v>73</v>
      </c>
      <c r="F74">
        <v>0.01484736</v>
      </c>
    </row>
    <row r="75" spans="2:6" ht="13.5">
      <c r="B75" s="36">
        <v>74</v>
      </c>
      <c r="C75" s="38">
        <v>0.01457345</v>
      </c>
      <c r="E75">
        <v>74</v>
      </c>
      <c r="F75">
        <v>0.01466244</v>
      </c>
    </row>
    <row r="76" spans="2:6" ht="13.5">
      <c r="B76" s="36">
        <v>75</v>
      </c>
      <c r="C76" s="38">
        <v>0.01439343</v>
      </c>
      <c r="E76">
        <v>75</v>
      </c>
      <c r="F76">
        <v>0.01448247</v>
      </c>
    </row>
    <row r="77" spans="2:6" ht="13.5">
      <c r="B77" s="36">
        <v>76</v>
      </c>
      <c r="C77" s="38">
        <v>0.01421816</v>
      </c>
      <c r="E77">
        <v>76</v>
      </c>
      <c r="F77">
        <v>0.01430724</v>
      </c>
    </row>
    <row r="78" spans="2:6" ht="13.5">
      <c r="B78" s="36">
        <v>77</v>
      </c>
      <c r="C78" s="38">
        <v>0.01404745</v>
      </c>
      <c r="E78">
        <v>77</v>
      </c>
      <c r="F78">
        <v>0.01413657</v>
      </c>
    </row>
    <row r="79" spans="2:6" ht="13.5">
      <c r="B79" s="36">
        <v>78</v>
      </c>
      <c r="C79" s="38">
        <v>0.01388112</v>
      </c>
      <c r="E79">
        <v>78</v>
      </c>
      <c r="F79">
        <v>0.0139703</v>
      </c>
    </row>
    <row r="80" spans="2:6" ht="13.5">
      <c r="B80" s="36">
        <v>79</v>
      </c>
      <c r="C80" s="38">
        <v>0.01371902</v>
      </c>
      <c r="E80">
        <v>79</v>
      </c>
      <c r="F80">
        <v>0.01380824</v>
      </c>
    </row>
    <row r="81" spans="2:6" ht="13.5">
      <c r="B81" s="36">
        <v>80</v>
      </c>
      <c r="C81" s="38">
        <v>0.01356098</v>
      </c>
      <c r="E81">
        <v>80</v>
      </c>
      <c r="F81">
        <v>0.01365024</v>
      </c>
    </row>
    <row r="82" spans="2:6" ht="13.5">
      <c r="B82" s="36">
        <v>81</v>
      </c>
      <c r="C82" s="38">
        <v>0.01340685</v>
      </c>
      <c r="E82">
        <v>81</v>
      </c>
      <c r="F82">
        <v>0.01349615</v>
      </c>
    </row>
    <row r="83" spans="2:6" ht="13.5">
      <c r="B83" s="36">
        <v>82</v>
      </c>
      <c r="C83" s="38">
        <v>0.01325648</v>
      </c>
      <c r="E83">
        <v>82</v>
      </c>
      <c r="F83">
        <v>0.01334583</v>
      </c>
    </row>
    <row r="84" spans="2:6" ht="13.5">
      <c r="B84" s="36">
        <v>83</v>
      </c>
      <c r="C84" s="38">
        <v>0.01310975</v>
      </c>
      <c r="E84">
        <v>83</v>
      </c>
      <c r="F84">
        <v>0.01319915</v>
      </c>
    </row>
    <row r="85" spans="1:6" ht="13.5">
      <c r="A85" s="39"/>
      <c r="B85" s="39">
        <v>84</v>
      </c>
      <c r="C85" s="40">
        <v>0.01296652</v>
      </c>
      <c r="E85">
        <v>84</v>
      </c>
      <c r="F85">
        <v>0.01305596</v>
      </c>
    </row>
    <row r="86" spans="2:6" ht="13.5">
      <c r="B86" s="36">
        <v>301</v>
      </c>
      <c r="C86" s="38">
        <v>1.002041</v>
      </c>
      <c r="F86">
        <v>0.250552</v>
      </c>
    </row>
    <row r="87" spans="2:6" ht="13.5">
      <c r="B87" s="36">
        <v>302</v>
      </c>
      <c r="C87" s="38">
        <v>0.50153127</v>
      </c>
      <c r="F87">
        <v>0.20052996</v>
      </c>
    </row>
    <row r="88" spans="2:6" ht="13.5">
      <c r="B88" s="36">
        <v>303</v>
      </c>
      <c r="C88" s="38">
        <v>0.33469492</v>
      </c>
      <c r="F88">
        <v>0.16721873</v>
      </c>
    </row>
    <row r="89" spans="2:6" ht="13.5">
      <c r="B89" s="36">
        <v>304</v>
      </c>
      <c r="C89" s="38">
        <v>0.25127692</v>
      </c>
      <c r="F89">
        <v>0.14344305</v>
      </c>
    </row>
    <row r="90" spans="2:6" ht="13.5">
      <c r="B90" s="36">
        <v>305</v>
      </c>
      <c r="C90" s="38">
        <v>0.20122626</v>
      </c>
      <c r="F90">
        <v>0.12562119</v>
      </c>
    </row>
    <row r="91" spans="2:6" ht="13.5">
      <c r="B91" s="36">
        <v>306</v>
      </c>
      <c r="C91" s="38">
        <v>0.11209638</v>
      </c>
      <c r="F91">
        <v>0.11176563</v>
      </c>
    </row>
    <row r="92" spans="2:6" ht="13.5">
      <c r="B92" s="36">
        <v>307</v>
      </c>
      <c r="C92" s="38">
        <v>0.10094155</v>
      </c>
      <c r="F92">
        <v>0.07760352</v>
      </c>
    </row>
    <row r="93" spans="2:6" ht="13.5">
      <c r="B93" s="36">
        <v>308</v>
      </c>
      <c r="C93" s="38">
        <v>0.09182277</v>
      </c>
      <c r="F93">
        <v>0.07210573</v>
      </c>
    </row>
    <row r="94" spans="2:6" ht="13.5">
      <c r="B94" s="36">
        <v>309</v>
      </c>
      <c r="C94" s="38">
        <v>0.08422924</v>
      </c>
      <c r="F94">
        <v>0.0673452</v>
      </c>
    </row>
    <row r="95" spans="2:6" ht="13.5">
      <c r="B95" s="36">
        <v>310</v>
      </c>
      <c r="C95" s="38">
        <v>0.07780782</v>
      </c>
      <c r="F95">
        <v>0.06318295</v>
      </c>
    </row>
    <row r="96" spans="2:6" ht="13.5">
      <c r="B96" s="36">
        <v>311</v>
      </c>
      <c r="C96" s="38">
        <v>0.07230658</v>
      </c>
      <c r="F96">
        <v>0.05951288</v>
      </c>
    </row>
    <row r="97" spans="2:6" ht="13.5">
      <c r="B97" s="36">
        <v>312</v>
      </c>
      <c r="C97" s="38">
        <v>0.05639102</v>
      </c>
      <c r="F97">
        <v>0.05625257</v>
      </c>
    </row>
    <row r="98" spans="2:6" ht="13.5">
      <c r="B98" s="36">
        <v>313</v>
      </c>
      <c r="C98" s="38">
        <v>0.05345546</v>
      </c>
      <c r="F98">
        <v>0.04615973</v>
      </c>
    </row>
    <row r="99" spans="2:6" ht="13.5">
      <c r="B99" s="36">
        <v>314</v>
      </c>
      <c r="C99" s="38">
        <v>0.05081553</v>
      </c>
      <c r="F99">
        <v>0.0441823</v>
      </c>
    </row>
    <row r="100" spans="2:6" ht="13.5">
      <c r="B100" s="36">
        <v>315</v>
      </c>
      <c r="C100" s="38">
        <v>0.04842873</v>
      </c>
      <c r="F100">
        <v>0.04237116</v>
      </c>
    </row>
    <row r="101" spans="2:6" ht="13.5">
      <c r="B101" s="36">
        <v>316</v>
      </c>
      <c r="C101" s="38">
        <v>0.04626031</v>
      </c>
      <c r="F101">
        <v>0.0407062</v>
      </c>
    </row>
    <row r="102" spans="2:6" ht="13.5">
      <c r="B102" s="36">
        <v>317</v>
      </c>
      <c r="C102" s="38">
        <v>0.04428161</v>
      </c>
      <c r="F102">
        <v>0.0391704</v>
      </c>
    </row>
    <row r="103" spans="2:6" ht="13.5">
      <c r="B103" s="36">
        <v>318</v>
      </c>
      <c r="C103" s="38">
        <v>0.03782349</v>
      </c>
      <c r="F103">
        <v>0.03774929</v>
      </c>
    </row>
    <row r="104" spans="2:6" ht="13.5">
      <c r="B104" s="36">
        <v>319</v>
      </c>
      <c r="C104" s="38">
        <v>0.03649555</v>
      </c>
      <c r="F104">
        <v>0.03297457</v>
      </c>
    </row>
    <row r="105" spans="2:6" ht="13.5">
      <c r="B105" s="36">
        <v>320</v>
      </c>
      <c r="C105" s="38">
        <v>0.03526013</v>
      </c>
      <c r="F105">
        <v>0.03196599</v>
      </c>
    </row>
    <row r="106" spans="2:6" ht="13.5">
      <c r="B106" s="36">
        <v>321</v>
      </c>
      <c r="C106" s="38">
        <v>0.03410789</v>
      </c>
      <c r="F106">
        <v>0.0310193</v>
      </c>
    </row>
    <row r="107" spans="2:6" ht="13.5">
      <c r="B107" s="36">
        <v>322</v>
      </c>
      <c r="C107" s="38">
        <v>0.0330307</v>
      </c>
      <c r="F107">
        <v>0.03012899</v>
      </c>
    </row>
    <row r="108" spans="2:6" ht="13.5">
      <c r="B108" s="36">
        <v>323</v>
      </c>
      <c r="C108" s="38">
        <v>0.03202147</v>
      </c>
      <c r="F108">
        <v>0.02929016</v>
      </c>
    </row>
    <row r="109" spans="2:6" ht="13.5">
      <c r="B109" s="36">
        <v>324</v>
      </c>
      <c r="C109" s="38">
        <v>0.02854042</v>
      </c>
      <c r="F109">
        <v>0.02849847</v>
      </c>
    </row>
    <row r="110" spans="2:6" ht="13.5">
      <c r="B110" s="36">
        <v>325</v>
      </c>
      <c r="C110" s="38">
        <v>0.02778678</v>
      </c>
      <c r="F110">
        <v>0.02572346</v>
      </c>
    </row>
    <row r="111" spans="2:6" ht="13.5">
      <c r="B111" s="36">
        <v>326</v>
      </c>
      <c r="C111" s="38">
        <v>0.02707334</v>
      </c>
      <c r="F111">
        <v>0.02511346</v>
      </c>
    </row>
    <row r="112" spans="2:6" ht="13.5">
      <c r="B112" s="36">
        <v>327</v>
      </c>
      <c r="C112" s="38">
        <v>0.02639697</v>
      </c>
      <c r="F112">
        <v>0.02453297</v>
      </c>
    </row>
    <row r="113" spans="2:6" ht="13.5">
      <c r="B113" s="36">
        <v>328</v>
      </c>
      <c r="C113" s="38">
        <v>0.02575485</v>
      </c>
      <c r="F113">
        <v>0.0239799</v>
      </c>
    </row>
    <row r="114" spans="2:6" ht="13.5">
      <c r="B114" s="36">
        <v>329</v>
      </c>
      <c r="C114" s="38">
        <v>0.02514443</v>
      </c>
      <c r="F114">
        <v>0.02345236</v>
      </c>
    </row>
    <row r="115" spans="2:6" ht="13.5">
      <c r="B115" s="36">
        <v>330</v>
      </c>
      <c r="C115" s="38">
        <v>0.02297114</v>
      </c>
      <c r="F115">
        <v>0.02294862</v>
      </c>
    </row>
    <row r="116" spans="2:6" ht="13.5">
      <c r="B116" s="36">
        <v>331</v>
      </c>
      <c r="C116" s="38">
        <v>0.02248624</v>
      </c>
      <c r="F116">
        <v>0.02113662</v>
      </c>
    </row>
    <row r="117" spans="2:6" ht="13.5">
      <c r="B117" s="36">
        <v>332</v>
      </c>
      <c r="C117" s="38">
        <v>0.02202232</v>
      </c>
      <c r="F117">
        <v>0.02072835</v>
      </c>
    </row>
    <row r="118" spans="2:6" ht="13.5">
      <c r="B118" s="36">
        <v>333</v>
      </c>
      <c r="C118" s="38">
        <v>0.02157804</v>
      </c>
      <c r="F118">
        <v>0.0203364</v>
      </c>
    </row>
    <row r="119" spans="2:6" ht="13.5">
      <c r="B119" s="36">
        <v>334</v>
      </c>
      <c r="C119" s="38">
        <v>0.02115219</v>
      </c>
      <c r="F119">
        <v>0.01995981</v>
      </c>
    </row>
    <row r="120" spans="2:6" ht="13.5">
      <c r="B120" s="36">
        <v>335</v>
      </c>
      <c r="C120" s="38">
        <v>0.02074363</v>
      </c>
      <c r="F120">
        <v>0.01959771</v>
      </c>
    </row>
    <row r="121" spans="2:6" ht="13.5">
      <c r="B121" s="36">
        <v>336</v>
      </c>
      <c r="C121" s="38">
        <v>0.01925874</v>
      </c>
      <c r="F121">
        <v>0.01924926</v>
      </c>
    </row>
    <row r="122" spans="2:6" ht="13.5">
      <c r="B122" s="36">
        <v>337</v>
      </c>
      <c r="C122" s="38">
        <v>0.01892083</v>
      </c>
      <c r="F122">
        <v>0.01797378</v>
      </c>
    </row>
    <row r="123" spans="2:6" ht="13.5">
      <c r="B123" s="36">
        <v>338</v>
      </c>
      <c r="C123" s="38">
        <v>0.01859522</v>
      </c>
      <c r="F123">
        <v>0.01768153</v>
      </c>
    </row>
    <row r="124" spans="2:6" ht="13.5">
      <c r="B124" s="36">
        <v>339</v>
      </c>
      <c r="C124" s="38">
        <v>0.01828126</v>
      </c>
      <c r="F124">
        <v>0.01739924</v>
      </c>
    </row>
    <row r="125" spans="2:6" ht="13.5">
      <c r="B125" s="36">
        <v>340</v>
      </c>
      <c r="C125" s="38">
        <v>0.01797834</v>
      </c>
      <c r="F125">
        <v>0.01712642</v>
      </c>
    </row>
    <row r="126" spans="2:6" ht="13.5">
      <c r="B126" s="36">
        <v>341</v>
      </c>
      <c r="C126" s="38">
        <v>0.01768587</v>
      </c>
      <c r="F126">
        <v>0.01686259</v>
      </c>
    </row>
    <row r="127" spans="2:6" ht="13.5">
      <c r="B127" s="36">
        <v>342</v>
      </c>
      <c r="C127" s="38">
        <v>0.01660743</v>
      </c>
      <c r="F127">
        <v>0.01660732</v>
      </c>
    </row>
    <row r="128" spans="2:6" ht="13.5">
      <c r="B128" s="36">
        <v>343</v>
      </c>
      <c r="C128" s="38">
        <v>0.01635856</v>
      </c>
      <c r="F128">
        <v>0.0156611</v>
      </c>
    </row>
    <row r="129" spans="2:6" ht="13.5">
      <c r="B129" s="36">
        <v>344</v>
      </c>
      <c r="C129" s="38">
        <v>0.01611752</v>
      </c>
      <c r="F129">
        <v>0.01544163</v>
      </c>
    </row>
    <row r="130" spans="2:6" ht="13.5">
      <c r="B130" s="36">
        <v>345</v>
      </c>
      <c r="C130" s="38">
        <v>0.01588396</v>
      </c>
      <c r="F130">
        <v>0.01522869</v>
      </c>
    </row>
    <row r="131" spans="2:6" ht="13.5">
      <c r="B131" s="36">
        <v>346</v>
      </c>
      <c r="C131" s="38">
        <v>0.01565752</v>
      </c>
      <c r="F131">
        <v>0.015022</v>
      </c>
    </row>
    <row r="132" spans="2:6" ht="13.5">
      <c r="B132" s="36">
        <v>347</v>
      </c>
      <c r="C132" s="38">
        <v>0.01543789</v>
      </c>
      <c r="F132">
        <v>0.01482128</v>
      </c>
    </row>
    <row r="133" spans="2:6" ht="13.5">
      <c r="B133" s="36">
        <v>348</v>
      </c>
      <c r="C133" s="38">
        <v>0.01461929</v>
      </c>
      <c r="F133">
        <v>0.01462628</v>
      </c>
    </row>
    <row r="134" spans="2:6" ht="13.5">
      <c r="B134" s="36">
        <v>349</v>
      </c>
      <c r="C134" s="38">
        <v>0.01442841</v>
      </c>
      <c r="F134">
        <v>0.01389654</v>
      </c>
    </row>
    <row r="135" spans="2:6" ht="13.5">
      <c r="B135" s="36">
        <v>350</v>
      </c>
      <c r="C135" s="38">
        <v>0.01424283</v>
      </c>
      <c r="F135">
        <v>0.01372572</v>
      </c>
    </row>
    <row r="136" spans="2:6" ht="13.5">
      <c r="B136" s="36">
        <v>351</v>
      </c>
      <c r="C136" s="38">
        <v>0.01406232</v>
      </c>
      <c r="F136">
        <v>0.0135594</v>
      </c>
    </row>
    <row r="137" spans="2:6" ht="13.5">
      <c r="B137" s="36">
        <v>352</v>
      </c>
      <c r="C137" s="38">
        <v>0.01388669</v>
      </c>
      <c r="F137">
        <v>0.01339743</v>
      </c>
    </row>
    <row r="138" spans="2:6" ht="13.5">
      <c r="B138" s="36">
        <v>353</v>
      </c>
      <c r="C138" s="38">
        <v>0.01371573</v>
      </c>
      <c r="F138">
        <v>0.01323962</v>
      </c>
    </row>
    <row r="139" spans="2:6" ht="13.5">
      <c r="B139" s="36">
        <v>354</v>
      </c>
      <c r="C139" s="38">
        <v>0.01307327</v>
      </c>
      <c r="F139">
        <v>0.01308582</v>
      </c>
    </row>
    <row r="140" spans="2:6" ht="13.5">
      <c r="B140" s="36">
        <v>355</v>
      </c>
      <c r="C140" s="38">
        <v>0.01292225</v>
      </c>
      <c r="F140">
        <v>0.012506</v>
      </c>
    </row>
    <row r="141" spans="2:6" ht="13.5">
      <c r="B141" s="36">
        <v>356</v>
      </c>
      <c r="C141" s="38">
        <v>0.01277498</v>
      </c>
      <c r="F141">
        <v>0.01236928</v>
      </c>
    </row>
    <row r="142" spans="2:6" ht="13.5">
      <c r="B142" s="36">
        <v>357</v>
      </c>
      <c r="C142" s="38">
        <v>0.01263132</v>
      </c>
      <c r="F142">
        <v>0.01223581</v>
      </c>
    </row>
    <row r="143" spans="2:6" ht="13.5">
      <c r="B143" s="36">
        <v>358</v>
      </c>
      <c r="C143" s="38">
        <v>0.01249114</v>
      </c>
      <c r="F143">
        <v>0.01210548</v>
      </c>
    </row>
    <row r="144" spans="2:6" ht="13.5">
      <c r="B144" s="36">
        <v>359</v>
      </c>
      <c r="C144" s="38">
        <v>0.01235431</v>
      </c>
      <c r="F144">
        <v>0.01197817</v>
      </c>
    </row>
    <row r="145" spans="2:6" ht="13.5">
      <c r="B145" s="36">
        <v>360</v>
      </c>
      <c r="C145" s="38">
        <v>0.01183673</v>
      </c>
      <c r="F145">
        <v>0.01185378</v>
      </c>
    </row>
    <row r="146" spans="2:6" ht="13.5">
      <c r="B146" s="36">
        <v>361</v>
      </c>
      <c r="C146" s="38">
        <v>0.01171429</v>
      </c>
      <c r="F146">
        <v>0.01138203</v>
      </c>
    </row>
    <row r="147" spans="2:6" ht="13.5">
      <c r="B147" s="36">
        <v>362</v>
      </c>
      <c r="C147" s="38">
        <v>0.01159459</v>
      </c>
      <c r="F147">
        <v>0.01127015</v>
      </c>
    </row>
    <row r="148" spans="2:6" ht="13.5">
      <c r="B148" s="36">
        <v>363</v>
      </c>
      <c r="C148" s="38">
        <v>0.01147756</v>
      </c>
      <c r="F148">
        <v>0.01116069</v>
      </c>
    </row>
    <row r="149" spans="2:6" ht="13.5">
      <c r="B149" s="36">
        <v>364</v>
      </c>
      <c r="C149" s="38">
        <v>0.01136309</v>
      </c>
      <c r="F149">
        <v>0.01105356</v>
      </c>
    </row>
    <row r="150" spans="2:6" ht="13.5">
      <c r="B150" s="36">
        <v>365</v>
      </c>
      <c r="C150" s="38">
        <v>0.01125111</v>
      </c>
      <c r="F150">
        <v>0.0109487</v>
      </c>
    </row>
    <row r="151" spans="2:6" ht="13.5">
      <c r="B151" s="36">
        <v>366</v>
      </c>
      <c r="C151" s="38">
        <v>0.01082527</v>
      </c>
      <c r="F151">
        <v>0.01084604</v>
      </c>
    </row>
    <row r="152" spans="2:6" ht="13.5">
      <c r="B152" s="36">
        <v>367</v>
      </c>
      <c r="C152" s="38">
        <v>0.010724</v>
      </c>
      <c r="F152">
        <v>0.01045478</v>
      </c>
    </row>
    <row r="153" spans="2:6" ht="13.5">
      <c r="B153" s="36">
        <v>368</v>
      </c>
      <c r="C153" s="38">
        <v>0.01062481</v>
      </c>
      <c r="F153">
        <v>0.01036154</v>
      </c>
    </row>
    <row r="154" spans="2:6" ht="13.5">
      <c r="B154" s="36">
        <v>369</v>
      </c>
      <c r="C154" s="38">
        <v>0.01052764</v>
      </c>
      <c r="F154">
        <v>0.01027014</v>
      </c>
    </row>
    <row r="155" spans="2:6" ht="13.5">
      <c r="B155" s="36">
        <v>370</v>
      </c>
      <c r="C155" s="38">
        <v>0.01043242</v>
      </c>
      <c r="F155">
        <v>0.01018055</v>
      </c>
    </row>
    <row r="156" spans="2:6" ht="13.5">
      <c r="B156" s="36">
        <v>371</v>
      </c>
      <c r="C156" s="38">
        <v>0.01033909</v>
      </c>
      <c r="F156">
        <v>0.01009269</v>
      </c>
    </row>
    <row r="157" spans="2:6" ht="13.5">
      <c r="B157" s="36">
        <v>372</v>
      </c>
      <c r="C157" s="38">
        <v>0.00998261</v>
      </c>
      <c r="F157">
        <v>0.01000653</v>
      </c>
    </row>
    <row r="158" spans="2:6" ht="13.5">
      <c r="B158" s="36">
        <v>373</v>
      </c>
      <c r="C158" s="38">
        <v>0.00989747</v>
      </c>
      <c r="F158">
        <v>0.0096768</v>
      </c>
    </row>
    <row r="159" spans="2:6" ht="13.5">
      <c r="B159" s="36">
        <v>374</v>
      </c>
      <c r="C159" s="38">
        <v>0.00981394</v>
      </c>
      <c r="F159">
        <v>0.00959791</v>
      </c>
    </row>
    <row r="160" spans="2:6" ht="13.5">
      <c r="B160" s="36">
        <v>375</v>
      </c>
      <c r="C160" s="38">
        <v>0.00973198</v>
      </c>
      <c r="F160">
        <v>0.00952047</v>
      </c>
    </row>
    <row r="161" spans="2:6" ht="13.5">
      <c r="B161" s="36">
        <v>376</v>
      </c>
      <c r="C161" s="38">
        <v>0.00965153</v>
      </c>
      <c r="F161">
        <v>0.00944443</v>
      </c>
    </row>
    <row r="162" spans="2:6" ht="13.5">
      <c r="B162" s="36">
        <v>377</v>
      </c>
      <c r="C162" s="38">
        <v>0.00957257</v>
      </c>
      <c r="F162">
        <v>0.00936976</v>
      </c>
    </row>
    <row r="163" spans="2:6" ht="13.5">
      <c r="B163" s="36">
        <v>378</v>
      </c>
      <c r="C163" s="38">
        <v>0.00926981</v>
      </c>
      <c r="F163">
        <v>0.00929642</v>
      </c>
    </row>
    <row r="164" spans="2:6" ht="13.5">
      <c r="B164" s="36">
        <v>379</v>
      </c>
      <c r="C164" s="38">
        <v>0.00919724</v>
      </c>
      <c r="F164">
        <v>0.0090148</v>
      </c>
    </row>
    <row r="165" spans="2:6" ht="13.5">
      <c r="B165" s="36">
        <v>380</v>
      </c>
      <c r="C165" s="38">
        <v>0.00912594</v>
      </c>
      <c r="F165">
        <v>0.00894719</v>
      </c>
    </row>
    <row r="166" spans="2:6" ht="13.5">
      <c r="B166" s="36">
        <v>381</v>
      </c>
      <c r="C166" s="38">
        <v>0.00905588</v>
      </c>
      <c r="F166">
        <v>0.00888073</v>
      </c>
    </row>
    <row r="167" spans="2:6" ht="13.5">
      <c r="B167" s="36">
        <v>382</v>
      </c>
      <c r="C167" s="38">
        <v>0.00898702</v>
      </c>
      <c r="F167">
        <v>0.0088154</v>
      </c>
    </row>
    <row r="168" spans="2:6" ht="13.5">
      <c r="B168" s="36">
        <v>383</v>
      </c>
      <c r="C168" s="38">
        <v>0.00891934</v>
      </c>
      <c r="F168">
        <v>0.00875116</v>
      </c>
    </row>
    <row r="169" spans="1:6" ht="13.5">
      <c r="A169" s="39"/>
      <c r="B169" s="39">
        <v>384</v>
      </c>
      <c r="C169" s="40">
        <v>0.00865904</v>
      </c>
      <c r="F169">
        <v>0.00868798</v>
      </c>
    </row>
    <row r="170" spans="2:3" ht="13.5">
      <c r="B170" s="36">
        <v>501</v>
      </c>
      <c r="C170" s="38">
        <v>1.002041</v>
      </c>
    </row>
    <row r="171" spans="2:3" ht="13.5">
      <c r="B171" s="36">
        <v>502</v>
      </c>
      <c r="C171" s="38">
        <v>0.50153127</v>
      </c>
    </row>
    <row r="172" spans="2:3" ht="13.5">
      <c r="B172" s="36">
        <v>503</v>
      </c>
      <c r="C172" s="38">
        <v>0.33469492</v>
      </c>
    </row>
    <row r="173" spans="2:3" ht="13.5">
      <c r="B173" s="36">
        <v>504</v>
      </c>
      <c r="C173" s="38">
        <v>0.25127692</v>
      </c>
    </row>
    <row r="174" spans="2:3" ht="13.5">
      <c r="B174" s="36">
        <v>505</v>
      </c>
      <c r="C174" s="38">
        <v>0.20122626</v>
      </c>
    </row>
    <row r="175" spans="2:3" ht="13.5">
      <c r="B175" s="36">
        <v>506</v>
      </c>
      <c r="C175" s="38">
        <v>0.09177194</v>
      </c>
    </row>
    <row r="176" spans="2:3" ht="13.5">
      <c r="B176" s="36">
        <v>507</v>
      </c>
      <c r="C176" s="38">
        <v>0.08415804</v>
      </c>
    </row>
    <row r="177" spans="2:3" ht="13.5">
      <c r="B177" s="36">
        <v>508</v>
      </c>
      <c r="C177" s="38">
        <v>0.07772287</v>
      </c>
    </row>
    <row r="178" spans="2:3" ht="13.5">
      <c r="B178" s="36">
        <v>509</v>
      </c>
      <c r="C178" s="38">
        <v>0.07221237</v>
      </c>
    </row>
    <row r="179" spans="2:3" ht="13.5">
      <c r="B179" s="36">
        <v>510</v>
      </c>
      <c r="C179" s="38">
        <v>0.06744061</v>
      </c>
    </row>
    <row r="180" spans="2:3" ht="13.5">
      <c r="B180" s="36">
        <v>511</v>
      </c>
      <c r="C180" s="38">
        <v>0.06326838</v>
      </c>
    </row>
    <row r="181" spans="2:3" ht="13.5">
      <c r="B181" s="36">
        <v>512</v>
      </c>
      <c r="C181" s="38">
        <v>0.04616664</v>
      </c>
    </row>
    <row r="182" spans="2:3" ht="13.5">
      <c r="B182" s="36">
        <v>513</v>
      </c>
      <c r="C182" s="38">
        <v>0.04418034</v>
      </c>
    </row>
    <row r="183" spans="2:3" ht="13.5">
      <c r="B183" s="36">
        <v>514</v>
      </c>
      <c r="C183" s="38">
        <v>0.04236146</v>
      </c>
    </row>
    <row r="184" spans="2:3" ht="13.5">
      <c r="B184" s="36">
        <v>515</v>
      </c>
      <c r="C184" s="38">
        <v>0.0406897</v>
      </c>
    </row>
    <row r="185" spans="2:3" ht="13.5">
      <c r="B185" s="36">
        <v>516</v>
      </c>
      <c r="C185" s="38">
        <v>0.03914791</v>
      </c>
    </row>
    <row r="186" spans="2:3" ht="13.5">
      <c r="B186" s="36">
        <v>517</v>
      </c>
      <c r="C186" s="38">
        <v>0.0377215</v>
      </c>
    </row>
    <row r="187" spans="2:3" ht="13.5">
      <c r="B187" s="36">
        <v>518</v>
      </c>
      <c r="C187" s="38">
        <v>0.03096563</v>
      </c>
    </row>
    <row r="188" spans="2:3" ht="13.5">
      <c r="B188" s="36">
        <v>519</v>
      </c>
      <c r="C188" s="38">
        <v>0.03006988</v>
      </c>
    </row>
    <row r="189" spans="2:3" ht="13.5">
      <c r="B189" s="36">
        <v>520</v>
      </c>
      <c r="C189" s="38">
        <v>0.02922617</v>
      </c>
    </row>
    <row r="190" spans="2:3" ht="13.5">
      <c r="B190" s="36">
        <v>521</v>
      </c>
      <c r="C190" s="38">
        <v>0.02843009</v>
      </c>
    </row>
    <row r="191" spans="2:3" ht="13.5">
      <c r="B191" s="36">
        <v>522</v>
      </c>
      <c r="C191" s="38">
        <v>0.02767773</v>
      </c>
    </row>
    <row r="192" spans="2:3" ht="13.5">
      <c r="B192" s="36">
        <v>523</v>
      </c>
      <c r="C192" s="38">
        <v>0.02696557</v>
      </c>
    </row>
    <row r="193" spans="2:3" ht="13.5">
      <c r="B193" s="36">
        <v>524</v>
      </c>
      <c r="C193" s="38">
        <v>0.0233657</v>
      </c>
    </row>
    <row r="194" spans="2:3" ht="13.5">
      <c r="B194" s="36">
        <v>525</v>
      </c>
      <c r="C194" s="38">
        <v>0.02285814</v>
      </c>
    </row>
    <row r="195" spans="2:3" ht="13.5">
      <c r="B195" s="36">
        <v>526</v>
      </c>
      <c r="C195" s="38">
        <v>0.02237314</v>
      </c>
    </row>
    <row r="196" spans="2:3" ht="13.5">
      <c r="B196" s="36">
        <v>527</v>
      </c>
      <c r="C196" s="38">
        <v>0.02190921</v>
      </c>
    </row>
    <row r="197" spans="2:3" ht="13.5">
      <c r="B197" s="36">
        <v>528</v>
      </c>
      <c r="C197" s="38">
        <v>0.02146503</v>
      </c>
    </row>
    <row r="198" spans="2:3" ht="13.5">
      <c r="B198" s="36">
        <v>529</v>
      </c>
      <c r="C198" s="38">
        <v>0.02103935</v>
      </c>
    </row>
    <row r="199" spans="2:3" ht="13.5">
      <c r="B199" s="36">
        <v>530</v>
      </c>
      <c r="C199" s="38">
        <v>0.01880619</v>
      </c>
    </row>
    <row r="200" spans="2:3" ht="13.5">
      <c r="B200" s="36">
        <v>531</v>
      </c>
      <c r="C200" s="38">
        <v>0.01847994</v>
      </c>
    </row>
    <row r="201" spans="2:3" ht="13.5">
      <c r="B201" s="36">
        <v>532</v>
      </c>
      <c r="C201" s="38">
        <v>0.01816544</v>
      </c>
    </row>
    <row r="202" spans="2:3" ht="13.5">
      <c r="B202" s="36">
        <v>533</v>
      </c>
      <c r="C202" s="38">
        <v>0.01786209</v>
      </c>
    </row>
    <row r="203" spans="2:3" ht="13.5">
      <c r="B203" s="36">
        <v>534</v>
      </c>
      <c r="C203" s="38">
        <v>0.01756928</v>
      </c>
    </row>
    <row r="204" spans="2:3" ht="13.5">
      <c r="B204" s="36">
        <v>535</v>
      </c>
      <c r="C204" s="38">
        <v>0.01728649</v>
      </c>
    </row>
    <row r="205" spans="2:3" ht="13.5">
      <c r="B205" s="36">
        <v>536</v>
      </c>
      <c r="C205" s="38">
        <v>0.0157669</v>
      </c>
    </row>
    <row r="206" spans="2:3" ht="13.5">
      <c r="B206" s="36">
        <v>537</v>
      </c>
      <c r="C206" s="38">
        <v>0.01553969</v>
      </c>
    </row>
    <row r="207" spans="2:3" ht="13.5">
      <c r="B207" s="36">
        <v>538</v>
      </c>
      <c r="C207" s="38">
        <v>0.01531938</v>
      </c>
    </row>
    <row r="208" spans="2:3" ht="13.5">
      <c r="B208" s="36">
        <v>539</v>
      </c>
      <c r="C208" s="38">
        <v>0.01510566</v>
      </c>
    </row>
    <row r="209" spans="2:3" ht="13.5">
      <c r="B209" s="36">
        <v>540</v>
      </c>
      <c r="C209" s="38">
        <v>0.01489823</v>
      </c>
    </row>
    <row r="210" spans="2:3" ht="13.5">
      <c r="B210" s="36">
        <v>541</v>
      </c>
      <c r="C210" s="38">
        <v>0.01469684</v>
      </c>
    </row>
    <row r="211" spans="2:3" ht="13.5">
      <c r="B211" s="36">
        <v>542</v>
      </c>
      <c r="C211" s="38">
        <v>0.0135963</v>
      </c>
    </row>
    <row r="212" spans="2:3" ht="13.5">
      <c r="B212" s="36">
        <v>543</v>
      </c>
      <c r="C212" s="38">
        <v>0.01342904</v>
      </c>
    </row>
    <row r="213" spans="2:3" ht="13.5">
      <c r="B213" s="36">
        <v>544</v>
      </c>
      <c r="C213" s="38">
        <v>0.01326617</v>
      </c>
    </row>
    <row r="214" spans="2:3" ht="13.5">
      <c r="B214" s="36">
        <v>545</v>
      </c>
      <c r="C214" s="38">
        <v>0.01310753</v>
      </c>
    </row>
    <row r="215" spans="2:3" ht="13.5">
      <c r="B215" s="36">
        <v>546</v>
      </c>
      <c r="C215" s="38">
        <v>0.01295295</v>
      </c>
    </row>
    <row r="216" spans="2:3" ht="13.5">
      <c r="B216" s="36">
        <v>547</v>
      </c>
      <c r="C216" s="38">
        <v>0.01280228</v>
      </c>
    </row>
    <row r="217" spans="2:3" ht="13.5">
      <c r="B217" s="36">
        <v>548</v>
      </c>
      <c r="C217" s="38">
        <v>0.01196863</v>
      </c>
    </row>
    <row r="218" spans="2:3" ht="13.5">
      <c r="B218" s="36">
        <v>549</v>
      </c>
      <c r="C218" s="38">
        <v>0.01184039</v>
      </c>
    </row>
    <row r="219" spans="2:3" ht="13.5">
      <c r="B219" s="36">
        <v>550</v>
      </c>
      <c r="C219" s="38">
        <v>0.01171513</v>
      </c>
    </row>
    <row r="220" spans="2:3" ht="13.5">
      <c r="B220" s="36">
        <v>551</v>
      </c>
      <c r="C220" s="38">
        <v>0.01159273</v>
      </c>
    </row>
    <row r="221" spans="2:3" ht="13.5">
      <c r="B221" s="36">
        <v>552</v>
      </c>
      <c r="C221" s="38">
        <v>0.0114731</v>
      </c>
    </row>
    <row r="222" spans="2:3" ht="13.5">
      <c r="B222" s="36">
        <v>553</v>
      </c>
      <c r="C222" s="38">
        <v>0.01135616</v>
      </c>
    </row>
    <row r="223" spans="2:3" ht="13.5">
      <c r="B223" s="36">
        <v>554</v>
      </c>
      <c r="C223" s="38">
        <v>0.0107293</v>
      </c>
    </row>
    <row r="224" spans="2:3" ht="13.5">
      <c r="B224" s="36">
        <v>555</v>
      </c>
      <c r="C224" s="38">
        <v>0.01060149</v>
      </c>
    </row>
    <row r="225" spans="2:3" ht="13.5">
      <c r="B225" s="36">
        <v>556</v>
      </c>
      <c r="C225" s="38">
        <v>0.01050217</v>
      </c>
    </row>
    <row r="226" spans="2:3" ht="13.5">
      <c r="B226" s="36">
        <v>557</v>
      </c>
      <c r="C226" s="38">
        <v>0.01040489</v>
      </c>
    </row>
    <row r="227" spans="2:3" ht="13.5">
      <c r="B227" s="36">
        <v>558</v>
      </c>
      <c r="C227" s="38">
        <v>0.01030958</v>
      </c>
    </row>
    <row r="228" spans="2:3" ht="13.5">
      <c r="B228" s="36">
        <v>559</v>
      </c>
      <c r="C228" s="38">
        <v>0.01021619</v>
      </c>
    </row>
    <row r="229" spans="2:3" ht="13.5">
      <c r="B229" s="36">
        <v>560</v>
      </c>
      <c r="C229" s="38">
        <v>0.00969059</v>
      </c>
    </row>
    <row r="230" spans="2:3" ht="13.5">
      <c r="B230" s="36">
        <v>561</v>
      </c>
      <c r="C230" s="38">
        <v>0.00960836</v>
      </c>
    </row>
    <row r="231" spans="2:3" ht="13.5">
      <c r="B231" s="36">
        <v>562</v>
      </c>
      <c r="C231" s="38">
        <v>0.00952769</v>
      </c>
    </row>
    <row r="232" spans="2:3" ht="13.5">
      <c r="B232" s="36">
        <v>563</v>
      </c>
      <c r="C232" s="38">
        <v>0.00944852</v>
      </c>
    </row>
    <row r="233" spans="2:3" ht="13.5">
      <c r="B233" s="36">
        <v>564</v>
      </c>
      <c r="C233" s="38">
        <v>0.00937081</v>
      </c>
    </row>
    <row r="234" spans="2:3" ht="13.5">
      <c r="B234" s="36">
        <v>565</v>
      </c>
      <c r="C234" s="38">
        <v>0.00929452</v>
      </c>
    </row>
    <row r="235" spans="2:3" ht="13.5">
      <c r="B235" s="36">
        <v>566</v>
      </c>
      <c r="C235" s="38">
        <v>0.00886251</v>
      </c>
    </row>
    <row r="236" spans="2:3" ht="13.5">
      <c r="B236" s="36">
        <v>567</v>
      </c>
      <c r="C236" s="38">
        <v>0.00879452</v>
      </c>
    </row>
    <row r="237" spans="2:3" ht="13.5">
      <c r="B237" s="36">
        <v>568</v>
      </c>
      <c r="C237" s="38">
        <v>0.00872771</v>
      </c>
    </row>
    <row r="238" spans="2:3" ht="13.5">
      <c r="B238" s="36">
        <v>569</v>
      </c>
      <c r="C238" s="38">
        <v>0.00866203</v>
      </c>
    </row>
    <row r="239" spans="2:3" ht="13.5">
      <c r="B239" s="36">
        <v>570</v>
      </c>
      <c r="C239" s="38">
        <v>0.00859746</v>
      </c>
    </row>
    <row r="240" spans="2:3" ht="13.5">
      <c r="B240" s="36">
        <v>571</v>
      </c>
      <c r="C240" s="38">
        <v>0.00853398</v>
      </c>
    </row>
    <row r="241" spans="2:3" ht="13.5">
      <c r="B241" s="36">
        <v>572</v>
      </c>
      <c r="C241" s="38">
        <v>0.00817264</v>
      </c>
    </row>
    <row r="242" spans="2:3" ht="13.5">
      <c r="B242" s="36">
        <v>573</v>
      </c>
      <c r="C242" s="38">
        <v>0.00811549</v>
      </c>
    </row>
    <row r="243" spans="2:3" ht="13.5">
      <c r="B243" s="36">
        <v>574</v>
      </c>
      <c r="C243" s="38">
        <v>0.0085925</v>
      </c>
    </row>
    <row r="244" spans="2:3" ht="13.5">
      <c r="B244" s="36">
        <v>575</v>
      </c>
      <c r="C244" s="38">
        <v>0.00800389</v>
      </c>
    </row>
    <row r="245" spans="2:3" ht="13.5">
      <c r="B245" s="36">
        <v>576</v>
      </c>
      <c r="C245" s="38">
        <v>0.0079494</v>
      </c>
    </row>
    <row r="246" spans="2:3" ht="13.5">
      <c r="B246" s="36">
        <v>577</v>
      </c>
      <c r="C246" s="38">
        <v>0.00789575</v>
      </c>
    </row>
    <row r="247" spans="2:3" ht="13.5">
      <c r="B247" s="36">
        <v>578</v>
      </c>
      <c r="C247" s="38">
        <v>0.00758908</v>
      </c>
    </row>
    <row r="248" spans="2:3" ht="13.5">
      <c r="B248" s="36">
        <v>579</v>
      </c>
      <c r="C248" s="38">
        <v>0.00754037</v>
      </c>
    </row>
    <row r="249" spans="2:3" ht="13.5">
      <c r="B249" s="36">
        <v>580</v>
      </c>
      <c r="C249" s="38">
        <v>0.00749238</v>
      </c>
    </row>
    <row r="250" spans="2:3" ht="13.5">
      <c r="B250" s="36">
        <v>581</v>
      </c>
      <c r="C250" s="38">
        <v>0.00744509</v>
      </c>
    </row>
    <row r="251" spans="2:3" ht="13.5">
      <c r="B251" s="36">
        <v>582</v>
      </c>
      <c r="C251" s="38">
        <v>0.00739849</v>
      </c>
    </row>
    <row r="252" spans="2:3" ht="13.5">
      <c r="B252" s="36">
        <v>583</v>
      </c>
      <c r="C252" s="38">
        <v>0.00735256</v>
      </c>
    </row>
    <row r="253" spans="1:3" ht="13.5">
      <c r="A253" s="39"/>
      <c r="B253" s="39">
        <v>584</v>
      </c>
      <c r="C253" s="40">
        <v>0.00708905</v>
      </c>
    </row>
  </sheetData>
  <printOptions/>
  <pageMargins left="3.04" right="0.75" top="0.27" bottom="0.36" header="0.2" footer="0.23"/>
  <pageSetup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宮崎県市町村職員共済組合</dc:creator>
  <cp:keywords/>
  <dc:description/>
  <cp:lastModifiedBy>01</cp:lastModifiedBy>
  <cp:lastPrinted>2008-06-16T05:52:45Z</cp:lastPrinted>
  <dcterms:created xsi:type="dcterms:W3CDTF">2000-08-15T05:08:15Z</dcterms:created>
  <dcterms:modified xsi:type="dcterms:W3CDTF">2008-09-25T00:26:30Z</dcterms:modified>
  <cp:category/>
  <cp:version/>
  <cp:contentType/>
  <cp:contentStatus/>
</cp:coreProperties>
</file>